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2"/>
  </bookViews>
  <sheets>
    <sheet name="cdps quy 3 " sheetId="1" r:id="rId1"/>
    <sheet name="BCDSPS" sheetId="2" r:id="rId2"/>
    <sheet name="BCDKT" sheetId="3" r:id="rId3"/>
    <sheet name="BCKQHĐK" sheetId="4" r:id="rId4"/>
    <sheet name="TMBCTC" sheetId="5" r:id="rId5"/>
    <sheet name="BCLCTT" sheetId="6" r:id="rId6"/>
  </sheets>
  <externalReferences>
    <externalReference r:id="rId9"/>
  </externalReferences>
  <definedNames>
    <definedName name="_xlnm.Print_Titles" localSheetId="1">'BCDSPS'!$8:$9</definedName>
    <definedName name="_xlnm.Print_Titles" localSheetId="0">'cdps quy 3 '!$3:$4</definedName>
  </definedNames>
  <calcPr fullCalcOnLoad="1"/>
</workbook>
</file>

<file path=xl/sharedStrings.xml><?xml version="1.0" encoding="utf-8"?>
<sst xmlns="http://schemas.openxmlformats.org/spreadsheetml/2006/main" count="785" uniqueCount="577">
  <si>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</si>
  <si>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</si>
  <si>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</si>
  <si>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</si>
  <si>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</si>
  <si>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</si>
  <si>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</si>
  <si>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</si>
  <si>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Báo cáo tài chính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</si>
  <si>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</si>
  <si>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</si>
  <si>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</si>
  <si>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</si>
  <si>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</si>
  <si>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</si>
  <si>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</si>
  <si>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</si>
  <si>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</si>
  <si>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</si>
  <si>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</si>
  <si>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</si>
  <si>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</si>
  <si>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</si>
  <si>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</si>
  <si>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</si>
  <si>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</si>
  <si>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</si>
  <si>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</si>
  <si>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</si>
  <si>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</si>
  <si>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</si>
  <si>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</si>
  <si>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</si>
  <si>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</si>
  <si>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</si>
  <si>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</si>
  <si>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</si>
  <si>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</si>
  <si>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</si>
  <si>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</si>
  <si>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</si>
  <si>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</si>
  <si>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</si>
  <si>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</si>
  <si>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</si>
  <si>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</si>
  <si>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</si>
  <si>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</si>
  <si>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</si>
  <si>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</si>
  <si>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</si>
  <si>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</si>
  <si>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</si>
  <si>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</si>
  <si>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</si>
  <si>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</si>
  <si>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</si>
  <si>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</si>
  <si>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</si>
  <si>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</si>
  <si>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</si>
  <si>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</si>
  <si>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</si>
  <si>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</si>
  <si>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</si>
  <si>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</si>
  <si>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</si>
  <si>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</si>
  <si>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</si>
  <si>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</si>
  <si>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</si>
  <si>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</si>
  <si>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</si>
  <si>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</si>
  <si>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</si>
  <si>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</si>
  <si>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</si>
  <si>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</si>
  <si>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</si>
  <si>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</si>
  <si>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</si>
  <si>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</si>
  <si>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</si>
  <si>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</si>
  <si>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</si>
  <si>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</si>
  <si>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</si>
  <si>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</si>
  <si>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</si>
  <si>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</si>
  <si>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</si>
  <si>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</si>
  <si>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</si>
  <si>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</si>
  <si>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</si>
  <si>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</si>
  <si>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</si>
  <si>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</si>
  <si>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</si>
  <si>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</si>
  <si>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</si>
  <si>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</si>
  <si>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</si>
  <si>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</si>
  <si>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</si>
  <si>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</si>
  <si>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</si>
  <si>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</si>
  <si>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</si>
  <si>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</si>
  <si>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</si>
  <si>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</si>
  <si>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</si>
  <si>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</si>
  <si>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</si>
  <si>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</si>
  <si>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</si>
  <si>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</si>
  <si>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</si>
  <si>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</si>
  <si>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</si>
  <si>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</si>
  <si>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</si>
  <si>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</si>
  <si>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</si>
  <si>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</si>
  <si>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</si>
  <si>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</si>
  <si>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</si>
  <si>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</si>
  <si>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</si>
  <si>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</si>
  <si>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</si>
  <si>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</si>
  <si>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</si>
  <si>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</si>
  <si>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</si>
  <si>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</si>
  <si>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</si>
  <si>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</si>
  <si>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</si>
  <si>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</si>
  <si>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</si>
  <si>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</si>
  <si>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</si>
  <si>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</si>
  <si>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</si>
  <si>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</si>
  <si>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</si>
  <si>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</si>
  <si>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</si>
  <si>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</si>
  <si>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</si>
  <si>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</si>
  <si>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</si>
  <si>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</si>
  <si>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</si>
  <si>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</si>
  <si>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</si>
  <si>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</si>
  <si>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</si>
  <si>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</si>
  <si>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</si>
  <si>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</si>
  <si>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</si>
  <si>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</si>
  <si>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</si>
  <si>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</si>
  <si>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</si>
  <si>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</si>
  <si>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</si>
  <si>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</si>
  <si>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</si>
  <si>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</si>
  <si>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</si>
  <si>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</si>
  <si>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</si>
  <si>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</si>
  <si>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</si>
  <si>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</si>
  <si>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</si>
  <si>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</si>
  <si>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</si>
  <si>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</si>
  <si>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</si>
  <si>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</si>
  <si>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</si>
  <si>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</si>
  <si>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</si>
  <si>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</si>
  <si>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</si>
  <si>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</si>
  <si>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</si>
  <si>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</si>
  <si>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</si>
  <si>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</si>
  <si>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</si>
  <si>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</si>
  <si>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</si>
  <si>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</si>
  <si>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</si>
  <si>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</si>
  <si>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</si>
  <si>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</si>
  <si>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</si>
  <si>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</si>
  <si>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</si>
  <si>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</si>
  <si>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</si>
  <si>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</si>
  <si>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</si>
  <si>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</si>
  <si>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</si>
  <si>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</si>
  <si>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</si>
  <si>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</si>
  <si>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</si>
  <si>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</si>
  <si>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</si>
  <si>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</si>
  <si>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</si>
  <si>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</si>
  <si>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</si>
  <si>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</si>
  <si>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 xml:space="preserve">DN- BÁO CÁO KẾT QUẢ KINH DOANH - QUÝ 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</si>
  <si>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</si>
  <si>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</si>
  <si>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</si>
  <si>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</si>
  <si>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</si>
  <si>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</si>
  <si>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</si>
  <si>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</si>
  <si>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</si>
  <si>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</si>
  <si>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</si>
  <si>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</si>
  <si>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</si>
  <si>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</si>
  <si>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</si>
  <si>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</si>
  <si>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</si>
  <si>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</si>
  <si>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</si>
  <si>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</si>
  <si>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</si>
  <si>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</si>
  <si>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</si>
  <si>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</si>
  <si>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</si>
  <si>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</si>
  <si>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</si>
  <si>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</si>
  <si>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</si>
  <si>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</si>
  <si>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</si>
  <si>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</si>
  <si>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</si>
  <si>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</si>
  <si>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</si>
  <si>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</si>
  <si>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</si>
  <si>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</si>
  <si>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</si>
  <si>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</si>
  <si>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</si>
  <si>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</si>
  <si>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</si>
  <si>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</si>
  <si>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</si>
  <si>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</si>
  <si>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       Mẫu số ......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</si>
  <si>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</si>
  <si>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</si>
  <si>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</si>
  <si>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</si>
  <si>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</si>
  <si>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</si>
  <si>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</si>
  <si>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</si>
  <si>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</si>
  <si>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2. Hµng tån kho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</si>
  <si>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</si>
  <si>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</si>
  <si>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</si>
  <si>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</si>
  <si>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</si>
  <si>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</si>
  <si>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ThuyÕt minh sè liÖu vµ gi¶i tr×nh kh¸c (nÕu cã)............................................................................</t>
  </si>
  <si>
    <t>3. T×nh h×nh t¨ng gi¶m tµi s¶n cè ®Þnh h÷u h×nh:</t>
  </si>
  <si>
    <t>Kho¶n môc</t>
  </si>
  <si>
    <t>PT vËn t¶i</t>
  </si>
  <si>
    <t xml:space="preserve">M¸y mãc thiÕt bÞ </t>
  </si>
  <si>
    <t>ThiÕt bÞ, Dông cô qu¶n lý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</si>
  <si>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</si>
  <si>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</si>
  <si>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</si>
  <si>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</si>
  <si>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</si>
  <si>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</si>
  <si>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 xml:space="preserve">               Nh­îng b¸n</t>
  </si>
  <si>
    <t xml:space="preserve">               Tr¶ l¹i vèn gãp</t>
  </si>
  <si>
    <t xml:space="preserve">              B§S ®Çu t­</t>
  </si>
  <si>
    <t>(2) Gi¸ trÞ ®· hao mßn luü kÕ</t>
  </si>
  <si>
    <t xml:space="preserve">(3) Gi¸ trÞ cßn l¹i cña TSC§ </t>
  </si>
  <si>
    <t>h÷u h×nh (1-2)</t>
  </si>
  <si>
    <t>.T¹i ngµy cuèi quý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</si>
  <si>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</si>
  <si>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</si>
  <si>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</si>
  <si>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</si>
  <si>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</si>
  <si>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</si>
  <si>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</si>
  <si>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</si>
  <si>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4. T×nh h×nh t¨ng gi¶m TSC§ v« h×nh: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</si>
  <si>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</si>
  <si>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</si>
  <si>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</si>
  <si>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</si>
  <si>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</si>
  <si>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</si>
  <si>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</si>
  <si>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</si>
  <si>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</si>
  <si>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</si>
  <si>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</si>
  <si>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</si>
  <si>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</si>
  <si>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</si>
  <si>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</si>
  <si>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</si>
  <si>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</si>
  <si>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</si>
  <si>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ThuyÕt minh sè liÖu vµ gi¶i tr×nh kh¸c (nÕu cã).....................................................................................................</t>
  </si>
  <si>
    <t>5. T×nh h×nh t¨ng gi¶m XDCB dë dang</t>
  </si>
  <si>
    <t>XDCB dë dang</t>
  </si>
  <si>
    <t>Tæng</t>
  </si>
  <si>
    <t>5. T×nh h×nh t¨ng gi¶m c¸c kho¶n ®Çu t­ vµo ®¬n vÞ kh¸c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</si>
  <si>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</si>
  <si>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</si>
  <si>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</si>
  <si>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</si>
  <si>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</si>
  <si>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vµo c«ng ty liªn kÕt</t>
  </si>
  <si>
    <t>. §Çu t­ tµi chÝnh dµi h¹n kh¸c</t>
  </si>
  <si>
    <t>Lý do t¨ng gi¶m:........................................................................................................................................</t>
  </si>
  <si>
    <t>6. ThuÕ vµ c¸c kho¶n ph¶i nép nhµ n­íc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</si>
  <si>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</si>
  <si>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</si>
  <si>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</si>
  <si>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</si>
  <si>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</si>
  <si>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</si>
  <si>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</si>
  <si>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</si>
  <si>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</si>
  <si>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7. T×nh h×nh t¨ng gi¶m nguån vèn chñ së h÷u:</t>
  </si>
  <si>
    <t>ChØ tiªu</t>
  </si>
  <si>
    <t xml:space="preserve">Sè </t>
  </si>
  <si>
    <t>T¨ng</t>
  </si>
  <si>
    <t xml:space="preserve">Gi¶m </t>
  </si>
  <si>
    <t>1. Vèn ®Çu t­ cña chñ së h÷u vèn</t>
  </si>
  <si>
    <t>2. ThÆng d­ vèn cæ phÇn</t>
  </si>
  <si>
    <t>3. Vèn kh¸c cña chñ së h÷u</t>
  </si>
  <si>
    <t>4. Cæ phiÕu quü (*)</t>
  </si>
  <si>
    <t>5. Chªnh lÖch tû gi¸ hèi ®o¸i</t>
  </si>
  <si>
    <t>6. C¸c quü thuéc vèn chñ së h÷u</t>
  </si>
  <si>
    <t>7. Lîi nhuËn sau thuÕ ch­a ph©n phèi</t>
  </si>
  <si>
    <t>Lý do t¨ng gi¶m:................................................................................................................................</t>
  </si>
  <si>
    <t xml:space="preserve">II. Th«ng tin bæ sung cho c¸c kho¶n môc tr×nh bµy trong b¸o c¸o kÕt qu¶ ho¹t ®éng kinh doanh </t>
  </si>
  <si>
    <t>8. Chi tiÕt doanh thu vµ thu nhËp kh¸c:</t>
  </si>
  <si>
    <t>Quý nµy(n¨m tr­íc)</t>
  </si>
  <si>
    <t>Quý  này ( n¨m nay)</t>
  </si>
  <si>
    <t>. Doanh thu b¸n hµng</t>
  </si>
  <si>
    <t>Trong ®ã: Doanh thu trao ®æi hµng ho¸</t>
  </si>
  <si>
    <t>.Doanh thu cung cÊp dÞch vô</t>
  </si>
  <si>
    <t>Trong ®ã: Doanh thu trao ®æi dÞch vô</t>
  </si>
  <si>
    <t>. Doanh thu ho¹t ®éng tµi chÝnh</t>
  </si>
  <si>
    <t>TiÒn l·i, cæ tøc, lîi nhuËn ®­îc chia</t>
  </si>
  <si>
    <t>L·i chªnh lÖch tû gi¸ ®· thùc hiÖn</t>
  </si>
  <si>
    <t>L·i chªnh lÖch tû gi¸ ch­a thùc hiÖn</t>
  </si>
  <si>
    <t>9. §iÒu chØnh c¸c kho¶n t¨ng, gi¶m thu nhËp chÞu thuÕ TNDN</t>
  </si>
  <si>
    <t>(1) Tæng lîi nhuËn kÕ to¸n tr­íc thuÕ</t>
  </si>
  <si>
    <t>(2) C¸c kho¶n thu nhËp kh«ng tÝnh vµo thu nhËp nhËp chÞu thuÕ TNDN</t>
  </si>
  <si>
    <t>(3) C¸c kho¶n chi phÝ kh«ng ®­îc khÇu trõ vµo thu nhËp chÞu thuÕ TNDN</t>
  </si>
  <si>
    <t>(4) Sè lç ch­a sö dông (lç c¸c n¨m tr­íc ®­îc trõ vµo lîi nhuËn tr­íc thuÕ)</t>
  </si>
  <si>
    <t>(5) Sè thu nhËp chÞu thuÕ TNDN trong quý</t>
  </si>
  <si>
    <t>(5 = 1 - 2 + 3 - 4)</t>
  </si>
  <si>
    <t>10. Chi phÝ SXKD theo yÕu tè:</t>
  </si>
  <si>
    <t>. Chi phÝ nguyªn liÖu, vËt liÖu</t>
  </si>
  <si>
    <t>. Chi phÝ nh©n c«ng</t>
  </si>
  <si>
    <t>. Chi phÝ khÊu hao tµi s¶n cè ®Þnh</t>
  </si>
  <si>
    <t>. Chi phÝ dÞch mua ngoµi</t>
  </si>
  <si>
    <t>. Chi phÝ kh¸c b»ng tiÒn</t>
  </si>
  <si>
    <t>III. Th«ng tin bæ sung cho c¸c kho¶n môc trong b¸o c¸o l­u chuyÓn tiÒn tÖ</t>
  </si>
  <si>
    <t>11. Th«ng tin vÒ c¸c giao dÞch kh«ng b»ng tiÒn ph¸t sinh trong n¨m b¸o c¸o</t>
  </si>
  <si>
    <t xml:space="preserve">. ViÖc mua tµi s¶n b»ng c¸ch nhËn c¸c kho¶n nî liªn </t>
  </si>
  <si>
    <t>quan trùc tiÕp hoÆc th«ng qua nghiÖp vô cho thuª tµi chÝnh</t>
  </si>
  <si>
    <t>. ViÖc chuyÓn nî thµnh vèn chñ së h÷u</t>
  </si>
  <si>
    <t xml:space="preserve">12. C¸c kho¶n tiÒn vµ t­¬ng ®­¬ng tiÒn doanh </t>
  </si>
  <si>
    <t>nghiÖp n¾m gi÷ nh­ng kh«ng sö dông:</t>
  </si>
  <si>
    <t>. C¸c kho¶n tiÒn nhËn ký c­îc, ký quü.</t>
  </si>
  <si>
    <t>. C¸c kho¶n kh¸c...</t>
  </si>
  <si>
    <t>IV. Nh÷ng th«ng tin kh¸c</t>
  </si>
  <si>
    <t>. Nh÷ng kho¶n nî tiÒm tµng.</t>
  </si>
  <si>
    <t>. Nh÷ng sù kiÖn ph¸t sinh sau ngµy kÕt thóc kú kÕ to¸n quý.</t>
  </si>
  <si>
    <t>. Th«ng tin so s¸nh</t>
  </si>
  <si>
    <t>. Th«ng tin kh¸c (2)</t>
  </si>
  <si>
    <t>V. §¸nh gi¸ tæng qu¸t c¸c chØ tiªu vµ c¸c kiÕn nghÞ: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</si>
  <si>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</si>
  <si>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</si>
  <si>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</si>
  <si>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</si>
  <si>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</si>
  <si>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</si>
  <si>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</si>
  <si>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</si>
  <si>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</si>
  <si>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</si>
  <si>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</si>
  <si>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</si>
  <si>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</si>
  <si>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</si>
  <si>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</si>
  <si>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</si>
  <si>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</si>
  <si>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</si>
  <si>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</si>
  <si>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</si>
  <si>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</si>
  <si>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</si>
  <si>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</si>
  <si>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</si>
  <si>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</si>
  <si>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</si>
  <si>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</si>
  <si>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</si>
  <si>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</si>
  <si>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</si>
  <si>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</si>
  <si>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</si>
  <si>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</si>
  <si>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</si>
  <si>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</si>
  <si>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</si>
  <si>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</si>
  <si>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</si>
  <si>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</si>
  <si>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</si>
  <si>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</si>
  <si>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</si>
  <si>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</si>
  <si>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</si>
  <si>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</si>
  <si>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</si>
  <si>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</si>
  <si>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</si>
  <si>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</si>
  <si>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</si>
  <si>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</si>
  <si>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</si>
  <si>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</si>
  <si>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</si>
  <si>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</si>
  <si>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</si>
  <si>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</si>
  <si>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</si>
  <si>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</si>
  <si>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</si>
  <si>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</si>
  <si>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</si>
  <si>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</si>
  <si>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</si>
  <si>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</si>
  <si>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</si>
  <si>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</si>
  <si>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</si>
  <si>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</si>
  <si>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c«ng th­¬ng TP Nam §Þnh      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</si>
  <si>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</si>
  <si>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</si>
  <si>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</si>
  <si>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</si>
  <si>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</si>
  <si>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</si>
  <si>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Dù phßng ph¶i thu khã ®ßi       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</si>
  <si>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</si>
  <si>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</si>
  <si>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</si>
  <si>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</si>
  <si>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</si>
  <si>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Chi phÝ SXKD dë dang - Xµ                                                                                                        </t>
  </si>
  <si>
    <t xml:space="preserve">Thµnh phÈm                                                                                                                       </t>
  </si>
  <si>
    <t xml:space="preserve">Thµnh phÈm- xµ X©y l¾p        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</si>
  <si>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</si>
  <si>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</si>
  <si>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</si>
  <si>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</si>
  <si>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</si>
  <si>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</si>
  <si>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TSC§ v« h×nh kh¸c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</si>
  <si>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</si>
  <si>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</si>
  <si>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</si>
  <si>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</si>
  <si>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</si>
  <si>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</si>
  <si>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Vay  dµi h¹n                                                                                                                     </t>
  </si>
  <si>
    <t xml:space="preserve">Vay  dµi h¹n ng©n hµng NN&amp;PT NT CN Thµnh Nam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</si>
  <si>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</si>
  <si>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</si>
  <si>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</si>
  <si>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</si>
  <si>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</si>
  <si>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nhµ ®Êt,tiÒn thuª ®Êt                                                                                                       </t>
  </si>
  <si>
    <t xml:space="preserve">TiÒn thuª ®Êt             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</si>
  <si>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</si>
  <si>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</si>
  <si>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</si>
  <si>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 c«ng nh©n viªn- TT X©y L¾p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</si>
  <si>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</si>
  <si>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</si>
  <si>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</si>
  <si>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Quü  ®Çu t­ ph¸t triÓn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</si>
  <si>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</si>
  <si>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Quü dù phßng trî cÊp mÊt viÖc lµm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</si>
  <si>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</si>
  <si>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</si>
  <si>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</si>
  <si>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Quü khen th­ëng, phóc lîi                                                                                                        </t>
  </si>
  <si>
    <t xml:space="preserve">Quü khen th­ëng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</si>
  <si>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</si>
  <si>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</si>
  <si>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</si>
  <si>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</si>
  <si>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</si>
  <si>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NVL trùc tiÕp - S¶n xuÊt xµ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</si>
  <si>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</si>
  <si>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</si>
  <si>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nh©n c«ng trùc tiÕp - s¶n xuÊt xµ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</si>
  <si>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</si>
  <si>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gia c«ng xµ m¹ - x©y l¾p     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</si>
  <si>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</si>
  <si>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</si>
  <si>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</si>
  <si>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</si>
  <si>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</si>
  <si>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</si>
  <si>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</si>
  <si>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</si>
  <si>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C¸c kho¶n thu nhËp bÊt th­êng                                                                                                    </t>
  </si>
  <si>
    <t xml:space="preserve">Chi phÝ bÊt th­êng          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</si>
  <si>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</si>
  <si>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</si>
  <si>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</si>
  <si>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Tµi s¶n cè ®Þnh kh¸c                                                                                                             </t>
  </si>
  <si>
    <t xml:space="preserve">Doanh thu b¸n nguyªn vËt liÖu x©y l¾p                                                                                            </t>
  </si>
  <si>
    <t xml:space="preserve">Chi phÝ c«ng cô dông cô              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</si>
  <si>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</si>
  <si>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>Tõ ngµy 01/01/2012 ®Õn 30/09/2012</t>
  </si>
  <si>
    <t>Tõ ngµy 01/07/2012 ®Õn 30/09/2012</t>
  </si>
  <si>
    <t xml:space="preserve"> Quý 3 năm tài chính 2012</t>
  </si>
  <si>
    <t>Lập ngày 15 tháng 10 năm 2012</t>
  </si>
  <si>
    <t>Hoµng ThÞ Hång</t>
  </si>
  <si>
    <t>quý 3 năm tài chính 2012</t>
  </si>
  <si>
    <t>quý 3 n¨m 2012</t>
  </si>
  <si>
    <t xml:space="preserve">Nhµ cöa vËt kiÕn tróc, c©y l©u n¨m </t>
  </si>
  <si>
    <t>. Sè d­ cuèi kú</t>
  </si>
  <si>
    <t>. T¹i ngµy cuèi kú</t>
  </si>
  <si>
    <t>Cuèi kú</t>
  </si>
  <si>
    <t>trong kú</t>
  </si>
  <si>
    <t>trong  kú</t>
  </si>
  <si>
    <t>cuèi kú</t>
  </si>
  <si>
    <t>LËp, ngµy 15 th¸ng 10 n¨m 2012</t>
  </si>
  <si>
    <t xml:space="preserve"> Qúy 3 năm tài chính 2012</t>
  </si>
  <si>
    <t xml:space="preserve">       Hoµng ThÞ Hång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</si>
</sst>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#,###,###,###,###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</numFmts>
  <fonts count="33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0"/>
    </font>
    <font>
      <sz val="10"/>
      <name val=".VnTime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Times New Roman"/>
      <family val="0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0"/>
    </font>
    <font>
      <sz val="10"/>
      <name val="Arial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2" borderId="0" xfId="24" applyFont="1" applyFill="1" applyAlignment="1">
      <alignment/>
      <protection/>
    </xf>
    <xf numFmtId="0" fontId="7" fillId="2" borderId="0" xfId="24" applyFont="1" applyFill="1">
      <alignment/>
      <protection/>
    </xf>
    <xf numFmtId="0" fontId="7" fillId="2" borderId="0" xfId="24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165" fontId="10" fillId="0" borderId="0" xfId="15" applyNumberFormat="1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2" xfId="15" applyNumberFormat="1" applyFont="1" applyFill="1" applyBorder="1" applyAlignment="1">
      <alignment horizontal="center" vertical="center" wrapText="1"/>
    </xf>
    <xf numFmtId="165" fontId="11" fillId="0" borderId="3" xfId="15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2" borderId="5" xfId="0" applyFont="1" applyFill="1" applyBorder="1" applyAlignment="1">
      <alignment/>
    </xf>
    <xf numFmtId="0" fontId="11" fillId="0" borderId="5" xfId="0" applyFont="1" applyBorder="1" applyAlignment="1">
      <alignment/>
    </xf>
    <xf numFmtId="165" fontId="11" fillId="0" borderId="5" xfId="15" applyNumberFormat="1" applyFont="1" applyBorder="1" applyAlignment="1">
      <alignment/>
    </xf>
    <xf numFmtId="165" fontId="11" fillId="0" borderId="6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2" borderId="5" xfId="0" applyFont="1" applyFill="1" applyBorder="1" applyAlignment="1">
      <alignment/>
    </xf>
    <xf numFmtId="0" fontId="12" fillId="0" borderId="5" xfId="0" applyFont="1" applyBorder="1" applyAlignment="1">
      <alignment/>
    </xf>
    <xf numFmtId="165" fontId="12" fillId="0" borderId="5" xfId="15" applyNumberFormat="1" applyFont="1" applyBorder="1" applyAlignment="1">
      <alignment/>
    </xf>
    <xf numFmtId="165" fontId="12" fillId="0" borderId="6" xfId="15" applyNumberFormat="1" applyFont="1" applyBorder="1" applyAlignment="1">
      <alignment/>
    </xf>
    <xf numFmtId="165" fontId="11" fillId="0" borderId="6" xfId="15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0" borderId="8" xfId="0" applyFont="1" applyBorder="1" applyAlignment="1">
      <alignment/>
    </xf>
    <xf numFmtId="165" fontId="12" fillId="0" borderId="8" xfId="15" applyNumberFormat="1" applyFont="1" applyBorder="1" applyAlignment="1">
      <alignment/>
    </xf>
    <xf numFmtId="165" fontId="12" fillId="0" borderId="9" xfId="15" applyNumberFormat="1" applyFont="1" applyBorder="1" applyAlignment="1">
      <alignment/>
    </xf>
    <xf numFmtId="0" fontId="11" fillId="0" borderId="0" xfId="24" applyFont="1">
      <alignment/>
      <protection/>
    </xf>
    <xf numFmtId="0" fontId="11" fillId="2" borderId="0" xfId="24" applyFont="1" applyFill="1">
      <alignment/>
      <protection/>
    </xf>
    <xf numFmtId="165" fontId="11" fillId="0" borderId="0" xfId="15" applyNumberFormat="1" applyFont="1" applyAlignment="1">
      <alignment/>
    </xf>
    <xf numFmtId="0" fontId="12" fillId="0" borderId="0" xfId="0" applyFont="1" applyAlignment="1">
      <alignment/>
    </xf>
    <xf numFmtId="0" fontId="7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165" fontId="11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0" fontId="10" fillId="0" borderId="0" xfId="24" applyFont="1">
      <alignment/>
      <protection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0" fontId="11" fillId="2" borderId="0" xfId="24" applyFont="1" applyFill="1" applyAlignment="1">
      <alignment/>
      <protection/>
    </xf>
    <xf numFmtId="0" fontId="14" fillId="0" borderId="0" xfId="0" applyFont="1" applyAlignment="1">
      <alignment/>
    </xf>
    <xf numFmtId="0" fontId="11" fillId="2" borderId="0" xfId="24" applyFont="1" applyFill="1" applyAlignment="1">
      <alignment horizontal="center"/>
      <protection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1" fillId="0" borderId="0" xfId="0" applyNumberFormat="1" applyFont="1" applyAlignment="1">
      <alignment/>
    </xf>
    <xf numFmtId="165" fontId="11" fillId="0" borderId="5" xfId="15" applyNumberFormat="1" applyFont="1" applyBorder="1" applyAlignment="1">
      <alignment/>
    </xf>
    <xf numFmtId="0" fontId="12" fillId="0" borderId="7" xfId="0" applyFont="1" applyBorder="1" applyAlignment="1">
      <alignment vertical="center" wrapText="1"/>
    </xf>
    <xf numFmtId="0" fontId="11" fillId="2" borderId="0" xfId="0" applyFont="1" applyFill="1" applyAlignment="1">
      <alignment/>
    </xf>
    <xf numFmtId="165" fontId="11" fillId="0" borderId="0" xfId="15" applyNumberFormat="1" applyFont="1" applyAlignment="1">
      <alignment/>
    </xf>
    <xf numFmtId="0" fontId="11" fillId="0" borderId="0" xfId="24" applyFont="1" applyAlignment="1">
      <alignment horizontal="center"/>
      <protection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7" fillId="0" borderId="0" xfId="15" applyNumberFormat="1" applyFont="1" applyAlignment="1">
      <alignment/>
    </xf>
    <xf numFmtId="165" fontId="17" fillId="2" borderId="0" xfId="15" applyNumberFormat="1" applyFont="1" applyFill="1" applyAlignment="1">
      <alignment/>
    </xf>
    <xf numFmtId="0" fontId="19" fillId="0" borderId="0" xfId="0" applyFont="1" applyAlignment="1">
      <alignment horizontal="right"/>
    </xf>
    <xf numFmtId="165" fontId="20" fillId="0" borderId="10" xfId="15" applyNumberFormat="1" applyFont="1" applyBorder="1" applyAlignment="1">
      <alignment horizontal="center"/>
    </xf>
    <xf numFmtId="165" fontId="19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7" fillId="0" borderId="10" xfId="15" applyNumberFormat="1" applyFont="1" applyBorder="1" applyAlignment="1">
      <alignment horizontal="center" vertical="center" wrapText="1"/>
    </xf>
    <xf numFmtId="165" fontId="17" fillId="2" borderId="10" xfId="15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65" fontId="17" fillId="0" borderId="10" xfId="15" applyNumberFormat="1" applyFont="1" applyBorder="1" applyAlignment="1">
      <alignment/>
    </xf>
    <xf numFmtId="165" fontId="17" fillId="2" borderId="10" xfId="15" applyNumberFormat="1" applyFont="1" applyFill="1" applyBorder="1" applyAlignment="1">
      <alignment/>
    </xf>
    <xf numFmtId="165" fontId="18" fillId="2" borderId="10" xfId="15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165" fontId="20" fillId="0" borderId="10" xfId="15" applyNumberFormat="1" applyFont="1" applyBorder="1" applyAlignment="1">
      <alignment/>
    </xf>
    <xf numFmtId="165" fontId="20" fillId="2" borderId="10" xfId="15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165" fontId="22" fillId="0" borderId="10" xfId="15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65" fontId="22" fillId="0" borderId="11" xfId="15" applyNumberFormat="1" applyFont="1" applyBorder="1" applyAlignment="1">
      <alignment/>
    </xf>
    <xf numFmtId="165" fontId="22" fillId="0" borderId="10" xfId="15" applyNumberFormat="1" applyFont="1" applyBorder="1" applyAlignment="1">
      <alignment/>
    </xf>
    <xf numFmtId="165" fontId="20" fillId="0" borderId="11" xfId="15" applyNumberFormat="1" applyFont="1" applyBorder="1" applyAlignment="1">
      <alignment/>
    </xf>
    <xf numFmtId="165" fontId="20" fillId="0" borderId="10" xfId="15" applyNumberFormat="1" applyFont="1" applyBorder="1" applyAlignment="1">
      <alignment/>
    </xf>
    <xf numFmtId="165" fontId="20" fillId="0" borderId="0" xfId="15" applyNumberFormat="1" applyFont="1" applyAlignment="1">
      <alignment/>
    </xf>
    <xf numFmtId="165" fontId="17" fillId="2" borderId="12" xfId="15" applyNumberFormat="1" applyFont="1" applyFill="1" applyBorder="1" applyAlignment="1">
      <alignment/>
    </xf>
    <xf numFmtId="165" fontId="17" fillId="2" borderId="0" xfId="15" applyNumberFormat="1" applyFont="1" applyFill="1" applyBorder="1" applyAlignment="1">
      <alignment/>
    </xf>
    <xf numFmtId="165" fontId="20" fillId="0" borderId="10" xfId="15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165" fontId="17" fillId="0" borderId="14" xfId="15" applyNumberFormat="1" applyFont="1" applyBorder="1" applyAlignment="1">
      <alignment/>
    </xf>
    <xf numFmtId="165" fontId="17" fillId="0" borderId="15" xfId="15" applyNumberFormat="1" applyFont="1" applyBorder="1" applyAlignment="1">
      <alignment/>
    </xf>
    <xf numFmtId="0" fontId="17" fillId="0" borderId="16" xfId="0" applyFont="1" applyBorder="1" applyAlignment="1">
      <alignment/>
    </xf>
    <xf numFmtId="165" fontId="17" fillId="0" borderId="17" xfId="15" applyNumberFormat="1" applyFont="1" applyBorder="1" applyAlignment="1">
      <alignment/>
    </xf>
    <xf numFmtId="165" fontId="17" fillId="0" borderId="18" xfId="15" applyNumberFormat="1" applyFont="1" applyBorder="1" applyAlignment="1">
      <alignment/>
    </xf>
    <xf numFmtId="0" fontId="21" fillId="0" borderId="16" xfId="0" applyFont="1" applyBorder="1" applyAlignment="1">
      <alignment/>
    </xf>
    <xf numFmtId="0" fontId="17" fillId="0" borderId="19" xfId="0" applyFont="1" applyBorder="1" applyAlignment="1">
      <alignment/>
    </xf>
    <xf numFmtId="165" fontId="17" fillId="0" borderId="20" xfId="15" applyNumberFormat="1" applyFont="1" applyBorder="1" applyAlignment="1">
      <alignment/>
    </xf>
    <xf numFmtId="165" fontId="17" fillId="0" borderId="21" xfId="15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65" fontId="18" fillId="0" borderId="24" xfId="15" applyNumberFormat="1" applyFont="1" applyBorder="1" applyAlignment="1">
      <alignment horizontal="center"/>
    </xf>
    <xf numFmtId="165" fontId="18" fillId="2" borderId="25" xfId="15" applyNumberFormat="1" applyFont="1" applyFill="1" applyBorder="1" applyAlignment="1">
      <alignment horizontal="center"/>
    </xf>
    <xf numFmtId="0" fontId="17" fillId="0" borderId="26" xfId="0" applyFont="1" applyBorder="1" applyAlignment="1">
      <alignment/>
    </xf>
    <xf numFmtId="165" fontId="17" fillId="0" borderId="27" xfId="15" applyNumberFormat="1" applyFont="1" applyBorder="1" applyAlignment="1">
      <alignment/>
    </xf>
    <xf numFmtId="165" fontId="18" fillId="0" borderId="28" xfId="15" applyNumberFormat="1" applyFont="1" applyBorder="1" applyAlignment="1">
      <alignment horizontal="center"/>
    </xf>
    <xf numFmtId="165" fontId="4" fillId="2" borderId="29" xfId="15" applyNumberFormat="1" applyFont="1" applyFill="1" applyBorder="1" applyAlignment="1">
      <alignment horizontal="center"/>
    </xf>
    <xf numFmtId="165" fontId="18" fillId="2" borderId="29" xfId="15" applyNumberFormat="1" applyFont="1" applyFill="1" applyBorder="1" applyAlignment="1">
      <alignment horizontal="center"/>
    </xf>
    <xf numFmtId="165" fontId="22" fillId="2" borderId="10" xfId="15" applyNumberFormat="1" applyFont="1" applyFill="1" applyBorder="1" applyAlignment="1">
      <alignment/>
    </xf>
    <xf numFmtId="165" fontId="17" fillId="2" borderId="0" xfId="15" applyNumberFormat="1" applyFont="1" applyFill="1" applyAlignment="1">
      <alignment horizontal="center"/>
    </xf>
    <xf numFmtId="0" fontId="17" fillId="0" borderId="11" xfId="0" applyFont="1" applyBorder="1" applyAlignment="1">
      <alignment/>
    </xf>
    <xf numFmtId="165" fontId="17" fillId="0" borderId="22" xfId="15" applyNumberFormat="1" applyFont="1" applyBorder="1" applyAlignment="1">
      <alignment/>
    </xf>
    <xf numFmtId="165" fontId="17" fillId="0" borderId="23" xfId="15" applyNumberFormat="1" applyFont="1" applyBorder="1" applyAlignment="1">
      <alignment/>
    </xf>
    <xf numFmtId="165" fontId="18" fillId="0" borderId="0" xfId="15" applyNumberFormat="1" applyFont="1" applyAlignment="1">
      <alignment/>
    </xf>
    <xf numFmtId="165" fontId="17" fillId="0" borderId="30" xfId="15" applyNumberFormat="1" applyFont="1" applyBorder="1" applyAlignment="1">
      <alignment vertical="center" wrapText="1"/>
    </xf>
    <xf numFmtId="165" fontId="17" fillId="0" borderId="24" xfId="15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165" fontId="17" fillId="0" borderId="0" xfId="15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15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5" fontId="24" fillId="0" borderId="0" xfId="15" applyNumberFormat="1" applyFont="1" applyAlignment="1">
      <alignment/>
    </xf>
    <xf numFmtId="165" fontId="24" fillId="2" borderId="0" xfId="15" applyNumberFormat="1" applyFont="1" applyFill="1" applyAlignment="1">
      <alignment/>
    </xf>
    <xf numFmtId="165" fontId="24" fillId="2" borderId="0" xfId="15" applyNumberFormat="1" applyFont="1" applyFill="1" applyAlignment="1">
      <alignment/>
    </xf>
    <xf numFmtId="165" fontId="24" fillId="0" borderId="0" xfId="15" applyNumberFormat="1" applyFont="1" applyAlignment="1">
      <alignment/>
    </xf>
    <xf numFmtId="165" fontId="25" fillId="0" borderId="0" xfId="15" applyNumberFormat="1" applyAlignment="1">
      <alignment/>
    </xf>
    <xf numFmtId="165" fontId="25" fillId="2" borderId="0" xfId="15" applyNumberFormat="1" applyFill="1" applyAlignment="1">
      <alignment/>
    </xf>
    <xf numFmtId="165" fontId="10" fillId="2" borderId="0" xfId="15" applyNumberFormat="1" applyFont="1" applyFill="1" applyAlignment="1">
      <alignment/>
    </xf>
    <xf numFmtId="0" fontId="10" fillId="3" borderId="0" xfId="0" applyFont="1" applyFill="1" applyAlignment="1">
      <alignment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/>
    </xf>
    <xf numFmtId="0" fontId="7" fillId="0" borderId="5" xfId="0" applyFont="1" applyBorder="1" applyAlignment="1">
      <alignment/>
    </xf>
    <xf numFmtId="165" fontId="7" fillId="0" borderId="32" xfId="15" applyNumberFormat="1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65" fontId="28" fillId="0" borderId="10" xfId="15" applyNumberFormat="1" applyFont="1" applyBorder="1" applyAlignment="1">
      <alignment/>
    </xf>
    <xf numFmtId="165" fontId="28" fillId="2" borderId="10" xfId="15" applyNumberFormat="1" applyFont="1" applyFill="1" applyBorder="1" applyAlignment="1">
      <alignment/>
    </xf>
    <xf numFmtId="165" fontId="10" fillId="0" borderId="0" xfId="24" applyNumberFormat="1" applyFont="1">
      <alignment/>
      <protection/>
    </xf>
    <xf numFmtId="165" fontId="0" fillId="0" borderId="0" xfId="0" applyNumberFormat="1" applyAlignment="1">
      <alignment/>
    </xf>
    <xf numFmtId="0" fontId="17" fillId="0" borderId="0" xfId="22">
      <alignment/>
      <protection/>
    </xf>
    <xf numFmtId="164" fontId="4" fillId="0" borderId="33" xfId="15" applyNumberFormat="1" applyFont="1" applyBorder="1" applyAlignment="1">
      <alignment horizontal="right"/>
    </xf>
    <xf numFmtId="164" fontId="4" fillId="0" borderId="34" xfId="15" applyNumberFormat="1" applyFont="1" applyBorder="1" applyAlignment="1">
      <alignment horizontal="right"/>
    </xf>
    <xf numFmtId="164" fontId="6" fillId="0" borderId="33" xfId="15" applyNumberFormat="1" applyFont="1" applyBorder="1" applyAlignment="1">
      <alignment horizontal="right"/>
    </xf>
    <xf numFmtId="164" fontId="6" fillId="0" borderId="34" xfId="15" applyNumberFormat="1" applyFont="1" applyBorder="1" applyAlignment="1">
      <alignment horizontal="right"/>
    </xf>
    <xf numFmtId="164" fontId="4" fillId="0" borderId="35" xfId="15" applyNumberFormat="1" applyFont="1" applyBorder="1" applyAlignment="1">
      <alignment horizontal="right"/>
    </xf>
    <xf numFmtId="164" fontId="4" fillId="0" borderId="36" xfId="15" applyNumberFormat="1" applyFont="1" applyBorder="1" applyAlignment="1">
      <alignment horizontal="right"/>
    </xf>
    <xf numFmtId="165" fontId="12" fillId="0" borderId="5" xfId="15" applyNumberFormat="1" applyFont="1" applyBorder="1" applyAlignment="1">
      <alignment/>
    </xf>
    <xf numFmtId="165" fontId="12" fillId="0" borderId="6" xfId="15" applyNumberFormat="1" applyFont="1" applyBorder="1" applyAlignment="1">
      <alignment/>
    </xf>
    <xf numFmtId="0" fontId="17" fillId="0" borderId="0" xfId="21">
      <alignment/>
      <protection/>
    </xf>
    <xf numFmtId="0" fontId="18" fillId="2" borderId="0" xfId="24" applyFont="1" applyFill="1" applyAlignment="1">
      <alignment/>
      <protection/>
    </xf>
    <xf numFmtId="0" fontId="18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5" fontId="18" fillId="0" borderId="10" xfId="15" applyNumberFormat="1" applyFont="1" applyBorder="1" applyAlignment="1">
      <alignment horizontal="center"/>
    </xf>
    <xf numFmtId="165" fontId="18" fillId="2" borderId="10" xfId="15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165" fontId="20" fillId="0" borderId="10" xfId="15" applyNumberFormat="1" applyFont="1" applyBorder="1" applyAlignment="1">
      <alignment horizontal="center"/>
    </xf>
    <xf numFmtId="165" fontId="20" fillId="2" borderId="10" xfId="15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9" fillId="0" borderId="0" xfId="15" applyNumberFormat="1" applyFont="1" applyAlignment="1">
      <alignment horizontal="right"/>
    </xf>
    <xf numFmtId="0" fontId="19" fillId="0" borderId="0" xfId="0" applyFont="1" applyAlignment="1">
      <alignment horizontal="right"/>
    </xf>
    <xf numFmtId="165" fontId="30" fillId="0" borderId="0" xfId="15" applyNumberFormat="1" applyFont="1" applyAlignment="1">
      <alignment/>
    </xf>
    <xf numFmtId="0" fontId="2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1" fillId="0" borderId="0" xfId="22" applyFont="1" applyAlignment="1">
      <alignment horizontal="center" vertical="center"/>
      <protection/>
    </xf>
    <xf numFmtId="0" fontId="17" fillId="0" borderId="0" xfId="22" applyFont="1" applyAlignment="1">
      <alignment horizontal="center"/>
      <protection/>
    </xf>
    <xf numFmtId="0" fontId="17" fillId="0" borderId="0" xfId="22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5" fillId="2" borderId="0" xfId="24" applyFont="1" applyFill="1" applyBorder="1">
      <alignment/>
      <protection/>
    </xf>
    <xf numFmtId="0" fontId="7" fillId="2" borderId="0" xfId="24" applyFont="1" applyFill="1" applyBorder="1">
      <alignment/>
      <protection/>
    </xf>
    <xf numFmtId="0" fontId="8" fillId="2" borderId="0" xfId="24" applyFont="1" applyFill="1" applyBorder="1" applyAlignment="1">
      <alignment horizontal="left"/>
      <protection/>
    </xf>
    <xf numFmtId="0" fontId="8" fillId="2" borderId="0" xfId="24" applyFont="1" applyFill="1">
      <alignment/>
      <protection/>
    </xf>
    <xf numFmtId="0" fontId="7" fillId="2" borderId="0" xfId="24" applyFont="1" applyFill="1">
      <alignment/>
      <protection/>
    </xf>
    <xf numFmtId="165" fontId="11" fillId="0" borderId="0" xfId="15" applyNumberFormat="1" applyFont="1" applyAlignment="1">
      <alignment horizontal="center"/>
    </xf>
    <xf numFmtId="0" fontId="12" fillId="2" borderId="0" xfId="24" applyFont="1" applyFill="1" applyBorder="1" applyAlignment="1">
      <alignment horizontal="left"/>
      <protection/>
    </xf>
    <xf numFmtId="0" fontId="11" fillId="2" borderId="0" xfId="24" applyFont="1" applyFill="1" applyBorder="1" applyAlignment="1">
      <alignment horizontal="left"/>
      <protection/>
    </xf>
    <xf numFmtId="0" fontId="11" fillId="2" borderId="0" xfId="24" applyFont="1" applyFill="1">
      <alignment/>
      <protection/>
    </xf>
    <xf numFmtId="0" fontId="18" fillId="0" borderId="10" xfId="0" applyFont="1" applyBorder="1" applyAlignment="1">
      <alignment horizontal="center" vertical="center"/>
    </xf>
    <xf numFmtId="165" fontId="17" fillId="0" borderId="10" xfId="15" applyNumberFormat="1" applyFont="1" applyBorder="1" applyAlignment="1">
      <alignment horizontal="center" vertical="center" wrapText="1"/>
    </xf>
    <xf numFmtId="165" fontId="17" fillId="2" borderId="10" xfId="15" applyNumberFormat="1" applyFont="1" applyFill="1" applyBorder="1" applyAlignment="1">
      <alignment horizontal="center" vertical="center" wrapText="1"/>
    </xf>
    <xf numFmtId="165" fontId="17" fillId="0" borderId="10" xfId="15" applyNumberFormat="1" applyFont="1" applyBorder="1" applyAlignment="1">
      <alignment horizontal="center"/>
    </xf>
    <xf numFmtId="165" fontId="20" fillId="0" borderId="11" xfId="15" applyNumberFormat="1" applyFont="1" applyBorder="1" applyAlignment="1">
      <alignment horizontal="center"/>
    </xf>
    <xf numFmtId="165" fontId="20" fillId="0" borderId="23" xfId="15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left" wrapText="1"/>
    </xf>
    <xf numFmtId="0" fontId="17" fillId="0" borderId="37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165" fontId="17" fillId="2" borderId="30" xfId="15" applyNumberFormat="1" applyFont="1" applyFill="1" applyBorder="1" applyAlignment="1">
      <alignment horizontal="center"/>
    </xf>
    <xf numFmtId="165" fontId="17" fillId="2" borderId="24" xfId="15" applyNumberFormat="1" applyFont="1" applyFill="1" applyBorder="1" applyAlignment="1">
      <alignment horizontal="center"/>
    </xf>
    <xf numFmtId="165" fontId="17" fillId="0" borderId="38" xfId="15" applyNumberFormat="1" applyFont="1" applyBorder="1" applyAlignment="1">
      <alignment horizontal="center"/>
    </xf>
    <xf numFmtId="165" fontId="17" fillId="2" borderId="38" xfId="15" applyNumberFormat="1" applyFont="1" applyFill="1" applyBorder="1" applyAlignment="1">
      <alignment horizontal="center"/>
    </xf>
    <xf numFmtId="165" fontId="17" fillId="0" borderId="33" xfId="15" applyNumberFormat="1" applyFont="1" applyBorder="1" applyAlignment="1">
      <alignment horizontal="center"/>
    </xf>
    <xf numFmtId="165" fontId="17" fillId="2" borderId="33" xfId="15" applyNumberFormat="1" applyFont="1" applyFill="1" applyBorder="1" applyAlignment="1">
      <alignment horizontal="center"/>
    </xf>
    <xf numFmtId="165" fontId="17" fillId="0" borderId="39" xfId="15" applyNumberFormat="1" applyFont="1" applyBorder="1" applyAlignment="1">
      <alignment horizontal="center"/>
    </xf>
    <xf numFmtId="165" fontId="17" fillId="2" borderId="39" xfId="15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65" fontId="17" fillId="2" borderId="10" xfId="15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11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165" fontId="23" fillId="0" borderId="10" xfId="15" applyNumberFormat="1" applyFont="1" applyBorder="1" applyAlignment="1">
      <alignment horizontal="center"/>
    </xf>
    <xf numFmtId="165" fontId="23" fillId="2" borderId="10" xfId="15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65" fontId="18" fillId="0" borderId="30" xfId="15" applyNumberFormat="1" applyFont="1" applyBorder="1" applyAlignment="1">
      <alignment horizontal="center"/>
    </xf>
    <xf numFmtId="165" fontId="18" fillId="0" borderId="24" xfId="15" applyNumberFormat="1" applyFont="1" applyBorder="1" applyAlignment="1">
      <alignment horizontal="center"/>
    </xf>
    <xf numFmtId="165" fontId="18" fillId="0" borderId="26" xfId="15" applyNumberFormat="1" applyFont="1" applyBorder="1" applyAlignment="1">
      <alignment horizontal="center"/>
    </xf>
    <xf numFmtId="165" fontId="18" fillId="0" borderId="28" xfId="15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5" fontId="17" fillId="2" borderId="0" xfId="15" applyNumberFormat="1" applyFont="1" applyFill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165" fontId="20" fillId="2" borderId="11" xfId="15" applyNumberFormat="1" applyFont="1" applyFill="1" applyBorder="1" applyAlignment="1">
      <alignment horizontal="center"/>
    </xf>
    <xf numFmtId="165" fontId="20" fillId="2" borderId="23" xfId="15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165" fontId="17" fillId="0" borderId="37" xfId="15" applyNumberFormat="1" applyFont="1" applyBorder="1" applyAlignment="1">
      <alignment horizontal="center"/>
    </xf>
    <xf numFmtId="0" fontId="17" fillId="0" borderId="30" xfId="0" applyFont="1" applyFill="1" applyBorder="1" applyAlignment="1">
      <alignment horizontal="left" wrapText="1"/>
    </xf>
    <xf numFmtId="0" fontId="17" fillId="0" borderId="37" xfId="0" applyFont="1" applyFill="1" applyBorder="1" applyAlignment="1">
      <alignment horizontal="left" wrapText="1"/>
    </xf>
    <xf numFmtId="165" fontId="17" fillId="0" borderId="30" xfId="15" applyNumberFormat="1" applyFont="1" applyBorder="1" applyAlignment="1">
      <alignment horizontal="center"/>
    </xf>
    <xf numFmtId="0" fontId="17" fillId="0" borderId="26" xfId="0" applyFont="1" applyFill="1" applyBorder="1" applyAlignment="1">
      <alignment horizontal="left" wrapText="1"/>
    </xf>
    <xf numFmtId="0" fontId="17" fillId="0" borderId="27" xfId="0" applyFont="1" applyFill="1" applyBorder="1" applyAlignment="1">
      <alignment horizontal="left" wrapText="1"/>
    </xf>
    <xf numFmtId="165" fontId="17" fillId="0" borderId="26" xfId="15" applyNumberFormat="1" applyFont="1" applyBorder="1" applyAlignment="1">
      <alignment horizontal="center"/>
    </xf>
    <xf numFmtId="165" fontId="17" fillId="0" borderId="27" xfId="15" applyNumberFormat="1" applyFont="1" applyBorder="1" applyAlignment="1">
      <alignment horizontal="center"/>
    </xf>
    <xf numFmtId="165" fontId="17" fillId="2" borderId="26" xfId="15" applyNumberFormat="1" applyFont="1" applyFill="1" applyBorder="1" applyAlignment="1">
      <alignment horizontal="center"/>
    </xf>
    <xf numFmtId="165" fontId="17" fillId="2" borderId="28" xfId="15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165" fontId="17" fillId="2" borderId="11" xfId="15" applyNumberFormat="1" applyFont="1" applyFill="1" applyBorder="1" applyAlignment="1">
      <alignment horizontal="center" vertical="center" wrapText="1"/>
    </xf>
    <xf numFmtId="165" fontId="17" fillId="2" borderId="23" xfId="15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165" fontId="17" fillId="0" borderId="23" xfId="15" applyNumberFormat="1" applyFont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165" fontId="18" fillId="2" borderId="0" xfId="15" applyNumberFormat="1" applyFont="1" applyFill="1" applyAlignment="1">
      <alignment horizontal="left"/>
    </xf>
    <xf numFmtId="165" fontId="17" fillId="0" borderId="0" xfId="15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5" fontId="24" fillId="0" borderId="0" xfId="15" applyNumberFormat="1" applyFont="1" applyAlignment="1">
      <alignment horizontal="center"/>
    </xf>
    <xf numFmtId="165" fontId="18" fillId="0" borderId="0" xfId="15" applyNumberFormat="1" applyFont="1" applyAlignment="1">
      <alignment horizont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165" fontId="7" fillId="0" borderId="0" xfId="15" applyNumberFormat="1" applyFont="1" applyAlignment="1">
      <alignment horizontal="center"/>
    </xf>
    <xf numFmtId="0" fontId="6" fillId="4" borderId="40" xfId="22" applyFont="1" applyFill="1" applyBorder="1" applyAlignment="1">
      <alignment horizontal="center" vertical="center"/>
      <protection/>
    </xf>
    <xf numFmtId="0" fontId="6" fillId="4" borderId="41" xfId="22" applyFont="1" applyFill="1" applyBorder="1" applyAlignment="1">
      <alignment horizontal="center" vertical="center"/>
      <protection/>
    </xf>
    <xf numFmtId="0" fontId="6" fillId="4" borderId="42" xfId="22" applyFont="1" applyFill="1" applyBorder="1" applyAlignment="1">
      <alignment horizontal="center" vertical="center"/>
      <protection/>
    </xf>
    <xf numFmtId="0" fontId="6" fillId="4" borderId="43" xfId="22" applyFont="1" applyFill="1" applyBorder="1" applyAlignment="1">
      <alignment horizontal="center" vertical="center"/>
      <protection/>
    </xf>
    <xf numFmtId="0" fontId="6" fillId="4" borderId="33" xfId="22" applyFont="1" applyFill="1" applyBorder="1" applyAlignment="1">
      <alignment horizontal="center" vertical="center"/>
      <protection/>
    </xf>
    <xf numFmtId="0" fontId="6" fillId="4" borderId="33" xfId="22" applyFont="1" applyFill="1" applyBorder="1" applyAlignment="1">
      <alignment horizontal="center" vertical="center"/>
      <protection/>
    </xf>
    <xf numFmtId="0" fontId="3" fillId="4" borderId="33" xfId="22" applyFont="1" applyFill="1" applyBorder="1" applyAlignment="1">
      <alignment horizontal="center" vertical="center"/>
      <protection/>
    </xf>
    <xf numFmtId="0" fontId="3" fillId="4" borderId="34" xfId="22" applyFont="1" applyFill="1" applyBorder="1" applyAlignment="1">
      <alignment horizontal="center" vertical="center"/>
      <protection/>
    </xf>
    <xf numFmtId="0" fontId="4" fillId="0" borderId="43" xfId="22" applyFont="1" applyBorder="1" applyAlignment="1">
      <alignment horizontal="left"/>
      <protection/>
    </xf>
    <xf numFmtId="0" fontId="4" fillId="0" borderId="33" xfId="22" applyFont="1" applyBorder="1" applyAlignment="1">
      <alignment horizontal="left"/>
      <protection/>
    </xf>
    <xf numFmtId="0" fontId="6" fillId="0" borderId="43" xfId="22" applyFont="1" applyBorder="1" applyAlignment="1">
      <alignment horizontal="left"/>
      <protection/>
    </xf>
    <xf numFmtId="0" fontId="6" fillId="0" borderId="33" xfId="22" applyFont="1" applyBorder="1" applyAlignment="1">
      <alignment horizontal="left"/>
      <protection/>
    </xf>
    <xf numFmtId="0" fontId="4" fillId="0" borderId="44" xfId="22" applyFont="1" applyBorder="1" applyAlignment="1">
      <alignment horizontal="left"/>
      <protection/>
    </xf>
    <xf numFmtId="0" fontId="4" fillId="0" borderId="35" xfId="22" applyFont="1" applyBorder="1" applyAlignment="1">
      <alignment horizontal="left"/>
      <protection/>
    </xf>
    <xf numFmtId="0" fontId="6" fillId="4" borderId="40" xfId="23" applyFont="1" applyFill="1" applyBorder="1" applyAlignment="1">
      <alignment horizontal="center" vertical="center"/>
      <protection/>
    </xf>
    <xf numFmtId="0" fontId="6" fillId="4" borderId="41" xfId="23" applyFont="1" applyFill="1" applyBorder="1" applyAlignment="1">
      <alignment horizontal="center" vertical="center"/>
      <protection/>
    </xf>
    <xf numFmtId="0" fontId="6" fillId="4" borderId="42" xfId="23" applyFont="1" applyFill="1" applyBorder="1" applyAlignment="1">
      <alignment horizontal="center" vertical="center"/>
      <protection/>
    </xf>
    <xf numFmtId="0" fontId="6" fillId="4" borderId="43" xfId="23" applyFont="1" applyFill="1" applyBorder="1" applyAlignment="1">
      <alignment horizontal="center" vertical="center"/>
      <protection/>
    </xf>
    <xf numFmtId="0" fontId="6" fillId="4" borderId="33" xfId="23" applyFont="1" applyFill="1" applyBorder="1" applyAlignment="1">
      <alignment horizontal="center" vertical="center"/>
      <protection/>
    </xf>
    <xf numFmtId="0" fontId="6" fillId="4" borderId="33" xfId="23" applyFont="1" applyFill="1" applyBorder="1" applyAlignment="1">
      <alignment horizontal="center" vertical="center"/>
      <protection/>
    </xf>
    <xf numFmtId="0" fontId="3" fillId="4" borderId="33" xfId="23" applyFont="1" applyFill="1" applyBorder="1" applyAlignment="1">
      <alignment horizontal="center" vertical="center"/>
      <protection/>
    </xf>
    <xf numFmtId="0" fontId="3" fillId="4" borderId="34" xfId="23" applyFont="1" applyFill="1" applyBorder="1" applyAlignment="1">
      <alignment horizontal="center" vertical="center"/>
      <protection/>
    </xf>
    <xf numFmtId="0" fontId="4" fillId="0" borderId="43" xfId="23" applyFont="1" applyBorder="1" applyAlignment="1">
      <alignment horizontal="left"/>
      <protection/>
    </xf>
    <xf numFmtId="0" fontId="4" fillId="0" borderId="33" xfId="23" applyFont="1" applyBorder="1" applyAlignment="1">
      <alignment horizontal="left"/>
      <protection/>
    </xf>
    <xf numFmtId="0" fontId="6" fillId="0" borderId="43" xfId="23" applyFont="1" applyBorder="1" applyAlignment="1">
      <alignment horizontal="left"/>
      <protection/>
    </xf>
    <xf numFmtId="0" fontId="6" fillId="0" borderId="33" xfId="23" applyFont="1" applyBorder="1" applyAlignment="1">
      <alignment horizontal="left"/>
      <protection/>
    </xf>
    <xf numFmtId="0" fontId="4" fillId="0" borderId="44" xfId="23" applyFont="1" applyBorder="1" applyAlignment="1">
      <alignment horizontal="left"/>
      <protection/>
    </xf>
    <xf numFmtId="0" fontId="4" fillId="0" borderId="35" xfId="23" applyFont="1" applyBorder="1" applyAlignment="1">
      <alignment horizontal="left"/>
      <protection/>
    </xf>
    <xf numFmtId="0" fontId="29" fillId="0" borderId="0" xfId="0" applyFont="1" applyAlignment="1">
      <alignment/>
    </xf>
    <xf numFmtId="0" fontId="11" fillId="2" borderId="0" xfId="0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NG CAN DOI QUY 2 NAM 2012" xfId="21"/>
    <cellStyle name="Normal_BCDSPS" xfId="22"/>
    <cellStyle name="Normal_cdps lke quy 3 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45">
          <cell r="E45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4" topLeftCell="BM26" activePane="bottomLeft" state="frozen"/>
      <selection pane="topLeft" activeCell="A1" sqref="A1"/>
      <selection pane="bottomLeft" activeCell="B29" sqref="B29"/>
    </sheetView>
  </sheetViews>
  <sheetFormatPr defaultColWidth="9.00390625" defaultRowHeight="15.75"/>
  <cols>
    <col min="1" max="1" width="7.625" style="169" bestFit="1" customWidth="1"/>
    <col min="2" max="2" width="35.875" style="169" customWidth="1"/>
    <col min="3" max="8" width="12.00390625" style="169" bestFit="1" customWidth="1"/>
    <col min="9" max="16384" width="9.00390625" style="169" customWidth="1"/>
  </cols>
  <sheetData>
    <row r="1" spans="2:9" ht="25.5">
      <c r="B1" s="189" t="s">
        <v>0</v>
      </c>
      <c r="C1" s="189"/>
      <c r="D1" s="189"/>
      <c r="E1" s="189"/>
      <c r="F1" s="189"/>
      <c r="G1" s="189"/>
      <c r="H1" s="189"/>
      <c r="I1" s="189"/>
    </row>
    <row r="2" spans="2:9" ht="15.75" thickBot="1">
      <c r="B2" s="190" t="s">
        <v>561</v>
      </c>
      <c r="C2" s="191"/>
      <c r="D2" s="191"/>
      <c r="E2" s="191"/>
      <c r="F2" s="191"/>
      <c r="G2" s="191"/>
      <c r="H2" s="191"/>
      <c r="I2" s="191"/>
    </row>
    <row r="3" spans="1:8" ht="15">
      <c r="A3" s="293" t="s">
        <v>471</v>
      </c>
      <c r="B3" s="294" t="s">
        <v>2</v>
      </c>
      <c r="C3" s="294" t="s">
        <v>4</v>
      </c>
      <c r="D3" s="294"/>
      <c r="E3" s="294" t="s">
        <v>472</v>
      </c>
      <c r="F3" s="294"/>
      <c r="G3" s="294" t="s">
        <v>473</v>
      </c>
      <c r="H3" s="295"/>
    </row>
    <row r="4" spans="1:8" ht="15">
      <c r="A4" s="296"/>
      <c r="B4" s="297"/>
      <c r="C4" s="298" t="s">
        <v>3</v>
      </c>
      <c r="D4" s="299" t="s">
        <v>5</v>
      </c>
      <c r="E4" s="298" t="s">
        <v>3</v>
      </c>
      <c r="F4" s="299" t="s">
        <v>5</v>
      </c>
      <c r="G4" s="298" t="s">
        <v>3</v>
      </c>
      <c r="H4" s="300" t="s">
        <v>5</v>
      </c>
    </row>
    <row r="5" spans="1:8" ht="15">
      <c r="A5" s="301">
        <v>111</v>
      </c>
      <c r="B5" s="302" t="s">
        <v>474</v>
      </c>
      <c r="C5" s="161">
        <v>364481516</v>
      </c>
      <c r="D5" s="161">
        <v>0</v>
      </c>
      <c r="E5" s="161">
        <v>5955000000</v>
      </c>
      <c r="F5" s="161">
        <v>3321911825</v>
      </c>
      <c r="G5" s="161">
        <v>2997569691</v>
      </c>
      <c r="H5" s="162">
        <v>0</v>
      </c>
    </row>
    <row r="6" spans="1:8" ht="15">
      <c r="A6" s="303">
        <v>1111</v>
      </c>
      <c r="B6" s="304" t="s">
        <v>475</v>
      </c>
      <c r="C6" s="163">
        <v>364481516</v>
      </c>
      <c r="D6" s="163">
        <v>0</v>
      </c>
      <c r="E6" s="163">
        <v>5955000000</v>
      </c>
      <c r="F6" s="163">
        <v>3321911825</v>
      </c>
      <c r="G6" s="163">
        <v>2997569691</v>
      </c>
      <c r="H6" s="164">
        <v>0</v>
      </c>
    </row>
    <row r="7" spans="1:8" ht="15">
      <c r="A7" s="301">
        <v>112</v>
      </c>
      <c r="B7" s="302" t="s">
        <v>476</v>
      </c>
      <c r="C7" s="161">
        <v>794976083</v>
      </c>
      <c r="D7" s="161">
        <v>0</v>
      </c>
      <c r="E7" s="161">
        <v>9494983869</v>
      </c>
      <c r="F7" s="161">
        <v>8055476263</v>
      </c>
      <c r="G7" s="161">
        <v>2234483689</v>
      </c>
      <c r="H7" s="162">
        <v>0</v>
      </c>
    </row>
    <row r="8" spans="1:8" ht="15">
      <c r="A8" s="303">
        <v>1121</v>
      </c>
      <c r="B8" s="304" t="s">
        <v>477</v>
      </c>
      <c r="C8" s="163">
        <v>793183771</v>
      </c>
      <c r="D8" s="163">
        <v>0</v>
      </c>
      <c r="E8" s="163">
        <v>9494983869</v>
      </c>
      <c r="F8" s="163">
        <v>8055476263</v>
      </c>
      <c r="G8" s="163">
        <v>2232691377</v>
      </c>
      <c r="H8" s="164">
        <v>0</v>
      </c>
    </row>
    <row r="9" spans="1:8" ht="15">
      <c r="A9" s="303">
        <v>11211</v>
      </c>
      <c r="B9" s="304" t="s">
        <v>478</v>
      </c>
      <c r="C9" s="163">
        <v>1106038</v>
      </c>
      <c r="D9" s="163">
        <v>0</v>
      </c>
      <c r="E9" s="163">
        <v>3814341915</v>
      </c>
      <c r="F9" s="163">
        <v>3412848596</v>
      </c>
      <c r="G9" s="163">
        <v>402599357</v>
      </c>
      <c r="H9" s="164">
        <v>0</v>
      </c>
    </row>
    <row r="10" spans="1:8" ht="15">
      <c r="A10" s="303">
        <v>11212</v>
      </c>
      <c r="B10" s="304" t="s">
        <v>479</v>
      </c>
      <c r="C10" s="163">
        <v>1205790</v>
      </c>
      <c r="D10" s="163">
        <v>0</v>
      </c>
      <c r="E10" s="163">
        <v>0</v>
      </c>
      <c r="F10" s="163">
        <v>0</v>
      </c>
      <c r="G10" s="163">
        <v>1205790</v>
      </c>
      <c r="H10" s="164">
        <v>0</v>
      </c>
    </row>
    <row r="11" spans="1:8" ht="15">
      <c r="A11" s="303">
        <v>11213</v>
      </c>
      <c r="B11" s="304" t="s">
        <v>480</v>
      </c>
      <c r="C11" s="163">
        <v>790871943</v>
      </c>
      <c r="D11" s="163">
        <v>0</v>
      </c>
      <c r="E11" s="163">
        <v>5680641954</v>
      </c>
      <c r="F11" s="163">
        <v>4642627667</v>
      </c>
      <c r="G11" s="163">
        <v>1828886230</v>
      </c>
      <c r="H11" s="164">
        <v>0</v>
      </c>
    </row>
    <row r="12" spans="1:8" ht="15">
      <c r="A12" s="303">
        <v>1122</v>
      </c>
      <c r="B12" s="304" t="s">
        <v>481</v>
      </c>
      <c r="C12" s="163">
        <v>1792312</v>
      </c>
      <c r="D12" s="163">
        <v>0</v>
      </c>
      <c r="E12" s="163">
        <v>0</v>
      </c>
      <c r="F12" s="163">
        <v>0</v>
      </c>
      <c r="G12" s="163">
        <v>1792312</v>
      </c>
      <c r="H12" s="164">
        <v>0</v>
      </c>
    </row>
    <row r="13" spans="1:8" ht="15">
      <c r="A13" s="303">
        <v>11221</v>
      </c>
      <c r="B13" s="304" t="s">
        <v>478</v>
      </c>
      <c r="C13" s="163">
        <v>1792312</v>
      </c>
      <c r="D13" s="163">
        <v>0</v>
      </c>
      <c r="E13" s="163">
        <v>0</v>
      </c>
      <c r="F13" s="163">
        <v>0</v>
      </c>
      <c r="G13" s="163">
        <v>1792312</v>
      </c>
      <c r="H13" s="164">
        <v>0</v>
      </c>
    </row>
    <row r="14" spans="1:8" ht="15">
      <c r="A14" s="301">
        <v>131</v>
      </c>
      <c r="B14" s="302" t="s">
        <v>482</v>
      </c>
      <c r="C14" s="161">
        <v>11515613690</v>
      </c>
      <c r="D14" s="161">
        <v>3260331800</v>
      </c>
      <c r="E14" s="161">
        <v>2257271244</v>
      </c>
      <c r="F14" s="161">
        <v>8731920699</v>
      </c>
      <c r="G14" s="161">
        <v>8440964235</v>
      </c>
      <c r="H14" s="162">
        <v>6660331800</v>
      </c>
    </row>
    <row r="15" spans="1:8" ht="15">
      <c r="A15" s="301">
        <v>133</v>
      </c>
      <c r="B15" s="302" t="s">
        <v>483</v>
      </c>
      <c r="C15" s="161">
        <v>0</v>
      </c>
      <c r="D15" s="161">
        <v>0</v>
      </c>
      <c r="E15" s="161">
        <v>356667320</v>
      </c>
      <c r="F15" s="161">
        <v>150063402</v>
      </c>
      <c r="G15" s="161">
        <v>206603918</v>
      </c>
      <c r="H15" s="162">
        <v>0</v>
      </c>
    </row>
    <row r="16" spans="1:8" ht="15">
      <c r="A16" s="303">
        <v>1331</v>
      </c>
      <c r="B16" s="304" t="s">
        <v>484</v>
      </c>
      <c r="C16" s="163">
        <v>0</v>
      </c>
      <c r="D16" s="163">
        <v>0</v>
      </c>
      <c r="E16" s="163">
        <v>356667320</v>
      </c>
      <c r="F16" s="163">
        <v>150063402</v>
      </c>
      <c r="G16" s="163">
        <v>206603918</v>
      </c>
      <c r="H16" s="164">
        <v>0</v>
      </c>
    </row>
    <row r="17" spans="1:8" ht="15">
      <c r="A17" s="303">
        <v>13311</v>
      </c>
      <c r="B17" s="304" t="s">
        <v>484</v>
      </c>
      <c r="C17" s="163">
        <v>0</v>
      </c>
      <c r="D17" s="163">
        <v>0</v>
      </c>
      <c r="E17" s="163">
        <v>356667320</v>
      </c>
      <c r="F17" s="163">
        <v>150063402</v>
      </c>
      <c r="G17" s="163">
        <v>206603918</v>
      </c>
      <c r="H17" s="164">
        <v>0</v>
      </c>
    </row>
    <row r="18" spans="1:8" ht="15">
      <c r="A18" s="301">
        <v>138</v>
      </c>
      <c r="B18" s="302" t="s">
        <v>485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2">
        <v>0</v>
      </c>
    </row>
    <row r="19" spans="1:8" ht="15">
      <c r="A19" s="303">
        <v>1388</v>
      </c>
      <c r="B19" s="304" t="s">
        <v>485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4">
        <v>0</v>
      </c>
    </row>
    <row r="20" spans="1:8" ht="15">
      <c r="A20" s="301">
        <v>139</v>
      </c>
      <c r="B20" s="302" t="s">
        <v>486</v>
      </c>
      <c r="C20" s="161">
        <v>0</v>
      </c>
      <c r="D20" s="161">
        <v>725035680</v>
      </c>
      <c r="E20" s="161">
        <v>90000000</v>
      </c>
      <c r="F20" s="161">
        <v>0</v>
      </c>
      <c r="G20" s="161">
        <v>0</v>
      </c>
      <c r="H20" s="162">
        <v>635035680</v>
      </c>
    </row>
    <row r="21" spans="1:8" ht="15">
      <c r="A21" s="301">
        <v>141</v>
      </c>
      <c r="B21" s="302" t="s">
        <v>555</v>
      </c>
      <c r="C21" s="161">
        <v>0</v>
      </c>
      <c r="D21" s="161">
        <v>0</v>
      </c>
      <c r="E21" s="161">
        <v>1020000000</v>
      </c>
      <c r="F21" s="161">
        <v>0</v>
      </c>
      <c r="G21" s="161">
        <v>1020000000</v>
      </c>
      <c r="H21" s="162">
        <v>0</v>
      </c>
    </row>
    <row r="22" spans="1:8" ht="15">
      <c r="A22" s="301">
        <v>152</v>
      </c>
      <c r="B22" s="302" t="s">
        <v>487</v>
      </c>
      <c r="C22" s="161">
        <v>7666739165</v>
      </c>
      <c r="D22" s="161">
        <v>0</v>
      </c>
      <c r="E22" s="161">
        <v>2568993205</v>
      </c>
      <c r="F22" s="161">
        <v>1791162117</v>
      </c>
      <c r="G22" s="161">
        <v>8444570253</v>
      </c>
      <c r="H22" s="162">
        <v>0</v>
      </c>
    </row>
    <row r="23" spans="1:8" ht="15">
      <c r="A23" s="303">
        <v>1521</v>
      </c>
      <c r="B23" s="304" t="s">
        <v>488</v>
      </c>
      <c r="C23" s="163">
        <v>7666739165</v>
      </c>
      <c r="D23" s="163">
        <v>0</v>
      </c>
      <c r="E23" s="163">
        <v>2568993205</v>
      </c>
      <c r="F23" s="163">
        <v>1791162117</v>
      </c>
      <c r="G23" s="163">
        <v>8444570253</v>
      </c>
      <c r="H23" s="164">
        <v>0</v>
      </c>
    </row>
    <row r="24" spans="1:8" ht="15">
      <c r="A24" s="301">
        <v>153</v>
      </c>
      <c r="B24" s="302" t="s">
        <v>489</v>
      </c>
      <c r="C24" s="161">
        <v>348489250</v>
      </c>
      <c r="D24" s="161">
        <v>0</v>
      </c>
      <c r="E24" s="161">
        <v>0</v>
      </c>
      <c r="F24" s="161">
        <v>18813711</v>
      </c>
      <c r="G24" s="161">
        <v>329675539</v>
      </c>
      <c r="H24" s="162">
        <v>0</v>
      </c>
    </row>
    <row r="25" spans="1:8" ht="15">
      <c r="A25" s="303">
        <v>1531</v>
      </c>
      <c r="B25" s="304" t="s">
        <v>489</v>
      </c>
      <c r="C25" s="163">
        <v>348489250</v>
      </c>
      <c r="D25" s="163">
        <v>0</v>
      </c>
      <c r="E25" s="163">
        <v>0</v>
      </c>
      <c r="F25" s="163">
        <v>18813711</v>
      </c>
      <c r="G25" s="163">
        <v>329675539</v>
      </c>
      <c r="H25" s="164">
        <v>0</v>
      </c>
    </row>
    <row r="26" spans="1:8" ht="15">
      <c r="A26" s="301">
        <v>154</v>
      </c>
      <c r="B26" s="302" t="s">
        <v>490</v>
      </c>
      <c r="C26" s="161">
        <v>6768918434</v>
      </c>
      <c r="D26" s="161">
        <v>0</v>
      </c>
      <c r="E26" s="161">
        <v>3017237749</v>
      </c>
      <c r="F26" s="161">
        <v>1623220582</v>
      </c>
      <c r="G26" s="161">
        <v>8162935601</v>
      </c>
      <c r="H26" s="162">
        <v>0</v>
      </c>
    </row>
    <row r="27" spans="1:8" ht="15">
      <c r="A27" s="303">
        <v>1541</v>
      </c>
      <c r="B27" s="304" t="s">
        <v>491</v>
      </c>
      <c r="C27" s="163">
        <v>6768918434</v>
      </c>
      <c r="D27" s="163">
        <v>0</v>
      </c>
      <c r="E27" s="163">
        <v>2814035441</v>
      </c>
      <c r="F27" s="163">
        <v>1420018274</v>
      </c>
      <c r="G27" s="163">
        <v>8162935601</v>
      </c>
      <c r="H27" s="164">
        <v>0</v>
      </c>
    </row>
    <row r="28" spans="1:8" ht="15">
      <c r="A28" s="303">
        <v>1543</v>
      </c>
      <c r="B28" s="304" t="s">
        <v>492</v>
      </c>
      <c r="C28" s="163">
        <v>0</v>
      </c>
      <c r="D28" s="163">
        <v>0</v>
      </c>
      <c r="E28" s="163">
        <v>203202308</v>
      </c>
      <c r="F28" s="163">
        <v>203202308</v>
      </c>
      <c r="G28" s="163">
        <v>0</v>
      </c>
      <c r="H28" s="164">
        <v>0</v>
      </c>
    </row>
    <row r="29" spans="1:8" ht="15">
      <c r="A29" s="301">
        <v>155</v>
      </c>
      <c r="B29" s="302" t="s">
        <v>493</v>
      </c>
      <c r="C29" s="161">
        <v>0</v>
      </c>
      <c r="D29" s="161">
        <v>0</v>
      </c>
      <c r="E29" s="161">
        <v>203202308</v>
      </c>
      <c r="F29" s="161">
        <v>203202308</v>
      </c>
      <c r="G29" s="161">
        <v>0</v>
      </c>
      <c r="H29" s="162">
        <v>0</v>
      </c>
    </row>
    <row r="30" spans="1:8" ht="15">
      <c r="A30" s="303">
        <v>1551</v>
      </c>
      <c r="B30" s="304" t="s">
        <v>494</v>
      </c>
      <c r="C30" s="163">
        <v>0</v>
      </c>
      <c r="D30" s="163">
        <v>0</v>
      </c>
      <c r="E30" s="163">
        <v>203202308</v>
      </c>
      <c r="F30" s="163">
        <v>203202308</v>
      </c>
      <c r="G30" s="163">
        <v>0</v>
      </c>
      <c r="H30" s="164">
        <v>0</v>
      </c>
    </row>
    <row r="31" spans="1:8" ht="15">
      <c r="A31" s="301">
        <v>211</v>
      </c>
      <c r="B31" s="302" t="s">
        <v>495</v>
      </c>
      <c r="C31" s="161">
        <v>10373790850</v>
      </c>
      <c r="D31" s="161">
        <v>0</v>
      </c>
      <c r="E31" s="161">
        <v>1571428571</v>
      </c>
      <c r="F31" s="161">
        <v>0</v>
      </c>
      <c r="G31" s="161">
        <v>11945219421</v>
      </c>
      <c r="H31" s="162">
        <v>0</v>
      </c>
    </row>
    <row r="32" spans="1:8" ht="15">
      <c r="A32" s="303">
        <v>2111</v>
      </c>
      <c r="B32" s="304" t="s">
        <v>496</v>
      </c>
      <c r="C32" s="163">
        <v>2828845243</v>
      </c>
      <c r="D32" s="163">
        <v>0</v>
      </c>
      <c r="E32" s="163">
        <v>0</v>
      </c>
      <c r="F32" s="163">
        <v>0</v>
      </c>
      <c r="G32" s="163">
        <v>2828845243</v>
      </c>
      <c r="H32" s="164">
        <v>0</v>
      </c>
    </row>
    <row r="33" spans="1:8" ht="15">
      <c r="A33" s="303">
        <v>2112</v>
      </c>
      <c r="B33" s="304" t="s">
        <v>497</v>
      </c>
      <c r="C33" s="163">
        <v>6940245607</v>
      </c>
      <c r="D33" s="163">
        <v>0</v>
      </c>
      <c r="E33" s="163">
        <v>0</v>
      </c>
      <c r="F33" s="163">
        <v>0</v>
      </c>
      <c r="G33" s="163">
        <v>6940245607</v>
      </c>
      <c r="H33" s="164">
        <v>0</v>
      </c>
    </row>
    <row r="34" spans="1:8" ht="15">
      <c r="A34" s="303">
        <v>2113</v>
      </c>
      <c r="B34" s="304" t="s">
        <v>498</v>
      </c>
      <c r="C34" s="163">
        <v>604700000</v>
      </c>
      <c r="D34" s="163">
        <v>0</v>
      </c>
      <c r="E34" s="163">
        <v>0</v>
      </c>
      <c r="F34" s="163">
        <v>0</v>
      </c>
      <c r="G34" s="163">
        <v>604700000</v>
      </c>
      <c r="H34" s="164">
        <v>0</v>
      </c>
    </row>
    <row r="35" spans="1:8" ht="15">
      <c r="A35" s="303">
        <v>2118</v>
      </c>
      <c r="B35" s="304" t="s">
        <v>556</v>
      </c>
      <c r="C35" s="163">
        <v>0</v>
      </c>
      <c r="D35" s="163">
        <v>0</v>
      </c>
      <c r="E35" s="163">
        <v>1571428571</v>
      </c>
      <c r="F35" s="163">
        <v>0</v>
      </c>
      <c r="G35" s="163">
        <v>1571428571</v>
      </c>
      <c r="H35" s="164">
        <v>0</v>
      </c>
    </row>
    <row r="36" spans="1:8" ht="15">
      <c r="A36" s="301">
        <v>213</v>
      </c>
      <c r="B36" s="302" t="s">
        <v>499</v>
      </c>
      <c r="C36" s="161">
        <v>125252000</v>
      </c>
      <c r="D36" s="161">
        <v>0</v>
      </c>
      <c r="E36" s="161">
        <v>0</v>
      </c>
      <c r="F36" s="161">
        <v>0</v>
      </c>
      <c r="G36" s="161">
        <v>125252000</v>
      </c>
      <c r="H36" s="162">
        <v>0</v>
      </c>
    </row>
    <row r="37" spans="1:8" ht="15">
      <c r="A37" s="303">
        <v>2131</v>
      </c>
      <c r="B37" s="304" t="s">
        <v>500</v>
      </c>
      <c r="C37" s="163">
        <v>112752000</v>
      </c>
      <c r="D37" s="163">
        <v>0</v>
      </c>
      <c r="E37" s="163">
        <v>0</v>
      </c>
      <c r="F37" s="163">
        <v>0</v>
      </c>
      <c r="G37" s="163">
        <v>112752000</v>
      </c>
      <c r="H37" s="164">
        <v>0</v>
      </c>
    </row>
    <row r="38" spans="1:8" ht="15">
      <c r="A38" s="303">
        <v>2138</v>
      </c>
      <c r="B38" s="304" t="s">
        <v>501</v>
      </c>
      <c r="C38" s="163">
        <v>12500000</v>
      </c>
      <c r="D38" s="163">
        <v>0</v>
      </c>
      <c r="E38" s="163">
        <v>0</v>
      </c>
      <c r="F38" s="163">
        <v>0</v>
      </c>
      <c r="G38" s="163">
        <v>12500000</v>
      </c>
      <c r="H38" s="164">
        <v>0</v>
      </c>
    </row>
    <row r="39" spans="1:8" ht="15">
      <c r="A39" s="301">
        <v>214</v>
      </c>
      <c r="B39" s="302" t="s">
        <v>502</v>
      </c>
      <c r="C39" s="161">
        <v>0</v>
      </c>
      <c r="D39" s="161">
        <v>1693791077</v>
      </c>
      <c r="E39" s="161">
        <v>0</v>
      </c>
      <c r="F39" s="161">
        <v>135162060</v>
      </c>
      <c r="G39" s="161">
        <v>0</v>
      </c>
      <c r="H39" s="162">
        <v>1828953137</v>
      </c>
    </row>
    <row r="40" spans="1:8" ht="15">
      <c r="A40" s="303">
        <v>2141</v>
      </c>
      <c r="B40" s="304" t="s">
        <v>503</v>
      </c>
      <c r="C40" s="163">
        <v>0</v>
      </c>
      <c r="D40" s="163">
        <v>1665223910</v>
      </c>
      <c r="E40" s="163">
        <v>0</v>
      </c>
      <c r="F40" s="163">
        <v>134598300</v>
      </c>
      <c r="G40" s="163">
        <v>0</v>
      </c>
      <c r="H40" s="164">
        <v>1799822210</v>
      </c>
    </row>
    <row r="41" spans="1:8" ht="15">
      <c r="A41" s="303">
        <v>2143</v>
      </c>
      <c r="B41" s="304" t="s">
        <v>504</v>
      </c>
      <c r="C41" s="163">
        <v>0</v>
      </c>
      <c r="D41" s="163">
        <v>28567167</v>
      </c>
      <c r="E41" s="163">
        <v>0</v>
      </c>
      <c r="F41" s="163">
        <v>563760</v>
      </c>
      <c r="G41" s="163">
        <v>0</v>
      </c>
      <c r="H41" s="164">
        <v>29130927</v>
      </c>
    </row>
    <row r="42" spans="1:8" ht="15">
      <c r="A42" s="301">
        <v>311</v>
      </c>
      <c r="B42" s="302" t="s">
        <v>505</v>
      </c>
      <c r="C42" s="161">
        <v>0</v>
      </c>
      <c r="D42" s="161">
        <v>3061155035</v>
      </c>
      <c r="E42" s="161">
        <v>0</v>
      </c>
      <c r="F42" s="161">
        <v>1000000000</v>
      </c>
      <c r="G42" s="161">
        <v>0</v>
      </c>
      <c r="H42" s="162">
        <v>4061155035</v>
      </c>
    </row>
    <row r="43" spans="1:8" ht="15">
      <c r="A43" s="303">
        <v>3113</v>
      </c>
      <c r="B43" s="304" t="s">
        <v>506</v>
      </c>
      <c r="C43" s="163">
        <v>0</v>
      </c>
      <c r="D43" s="163">
        <v>0</v>
      </c>
      <c r="E43" s="163">
        <v>0</v>
      </c>
      <c r="F43" s="163">
        <v>0</v>
      </c>
      <c r="G43" s="163">
        <v>0</v>
      </c>
      <c r="H43" s="164">
        <v>0</v>
      </c>
    </row>
    <row r="44" spans="1:8" ht="15">
      <c r="A44" s="303">
        <v>3114</v>
      </c>
      <c r="B44" s="304" t="s">
        <v>507</v>
      </c>
      <c r="C44" s="163">
        <v>0</v>
      </c>
      <c r="D44" s="163">
        <v>3061155035</v>
      </c>
      <c r="E44" s="163">
        <v>0</v>
      </c>
      <c r="F44" s="163">
        <v>1000000000</v>
      </c>
      <c r="G44" s="163">
        <v>0</v>
      </c>
      <c r="H44" s="164">
        <v>4061155035</v>
      </c>
    </row>
    <row r="45" spans="1:8" ht="15">
      <c r="A45" s="301">
        <v>312</v>
      </c>
      <c r="B45" s="302" t="s">
        <v>508</v>
      </c>
      <c r="C45" s="161">
        <v>0</v>
      </c>
      <c r="D45" s="161">
        <v>0</v>
      </c>
      <c r="E45" s="161">
        <v>0</v>
      </c>
      <c r="F45" s="161">
        <v>0</v>
      </c>
      <c r="G45" s="161">
        <v>0</v>
      </c>
      <c r="H45" s="162">
        <v>0</v>
      </c>
    </row>
    <row r="46" spans="1:8" ht="15">
      <c r="A46" s="303">
        <v>3121</v>
      </c>
      <c r="B46" s="304" t="s">
        <v>509</v>
      </c>
      <c r="C46" s="163">
        <v>0</v>
      </c>
      <c r="D46" s="163">
        <v>0</v>
      </c>
      <c r="E46" s="163">
        <v>0</v>
      </c>
      <c r="F46" s="163">
        <v>0</v>
      </c>
      <c r="G46" s="163">
        <v>0</v>
      </c>
      <c r="H46" s="164">
        <v>0</v>
      </c>
    </row>
    <row r="47" spans="1:8" ht="15">
      <c r="A47" s="301">
        <v>331</v>
      </c>
      <c r="B47" s="302" t="s">
        <v>510</v>
      </c>
      <c r="C47" s="161">
        <v>5421947429</v>
      </c>
      <c r="D47" s="161">
        <v>2237737809</v>
      </c>
      <c r="E47" s="161">
        <v>3167642561</v>
      </c>
      <c r="F47" s="161">
        <v>4617896437</v>
      </c>
      <c r="G47" s="161">
        <v>5793108832</v>
      </c>
      <c r="H47" s="162">
        <v>4059153088</v>
      </c>
    </row>
    <row r="48" spans="1:8" ht="15">
      <c r="A48" s="301">
        <v>333</v>
      </c>
      <c r="B48" s="302" t="s">
        <v>511</v>
      </c>
      <c r="C48" s="161">
        <v>0</v>
      </c>
      <c r="D48" s="161">
        <v>2643830552</v>
      </c>
      <c r="E48" s="161">
        <v>150063402</v>
      </c>
      <c r="F48" s="161">
        <v>210445311</v>
      </c>
      <c r="G48" s="161">
        <v>0</v>
      </c>
      <c r="H48" s="162">
        <v>2704212461</v>
      </c>
    </row>
    <row r="49" spans="1:8" ht="15">
      <c r="A49" s="303">
        <v>3331</v>
      </c>
      <c r="B49" s="304" t="s">
        <v>512</v>
      </c>
      <c r="C49" s="163">
        <v>0</v>
      </c>
      <c r="D49" s="163">
        <v>1197040609</v>
      </c>
      <c r="E49" s="163">
        <v>150063402</v>
      </c>
      <c r="F49" s="163">
        <v>205954477</v>
      </c>
      <c r="G49" s="163">
        <v>0</v>
      </c>
      <c r="H49" s="164">
        <v>1252931684</v>
      </c>
    </row>
    <row r="50" spans="1:8" ht="15">
      <c r="A50" s="303">
        <v>33311</v>
      </c>
      <c r="B50" s="304" t="s">
        <v>513</v>
      </c>
      <c r="C50" s="163">
        <v>0</v>
      </c>
      <c r="D50" s="163">
        <v>1197040609</v>
      </c>
      <c r="E50" s="163">
        <v>150063402</v>
      </c>
      <c r="F50" s="163">
        <v>205954477</v>
      </c>
      <c r="G50" s="163">
        <v>0</v>
      </c>
      <c r="H50" s="164">
        <v>1252931684</v>
      </c>
    </row>
    <row r="51" spans="1:8" ht="15">
      <c r="A51" s="303">
        <v>3334</v>
      </c>
      <c r="B51" s="304" t="s">
        <v>514</v>
      </c>
      <c r="C51" s="163">
        <v>0</v>
      </c>
      <c r="D51" s="163">
        <v>1446789943</v>
      </c>
      <c r="E51" s="163">
        <v>0</v>
      </c>
      <c r="F51" s="163">
        <v>4490834</v>
      </c>
      <c r="G51" s="163">
        <v>0</v>
      </c>
      <c r="H51" s="164">
        <v>1451280777</v>
      </c>
    </row>
    <row r="52" spans="1:8" ht="15">
      <c r="A52" s="303">
        <v>3337</v>
      </c>
      <c r="B52" s="304" t="s">
        <v>515</v>
      </c>
      <c r="C52" s="163">
        <v>0</v>
      </c>
      <c r="D52" s="163">
        <v>0</v>
      </c>
      <c r="E52" s="163">
        <v>0</v>
      </c>
      <c r="F52" s="163">
        <v>0</v>
      </c>
      <c r="G52" s="163">
        <v>0</v>
      </c>
      <c r="H52" s="164">
        <v>0</v>
      </c>
    </row>
    <row r="53" spans="1:8" ht="15">
      <c r="A53" s="303">
        <v>33372</v>
      </c>
      <c r="B53" s="304" t="s">
        <v>516</v>
      </c>
      <c r="C53" s="163">
        <v>0</v>
      </c>
      <c r="D53" s="163">
        <v>0</v>
      </c>
      <c r="E53" s="163">
        <v>0</v>
      </c>
      <c r="F53" s="163">
        <v>0</v>
      </c>
      <c r="G53" s="163">
        <v>0</v>
      </c>
      <c r="H53" s="164">
        <v>0</v>
      </c>
    </row>
    <row r="54" spans="1:8" ht="15">
      <c r="A54" s="303">
        <v>3338</v>
      </c>
      <c r="B54" s="304" t="s">
        <v>517</v>
      </c>
      <c r="C54" s="163">
        <v>0</v>
      </c>
      <c r="D54" s="163">
        <v>0</v>
      </c>
      <c r="E54" s="163">
        <v>0</v>
      </c>
      <c r="F54" s="163">
        <v>0</v>
      </c>
      <c r="G54" s="163">
        <v>0</v>
      </c>
      <c r="H54" s="164">
        <v>0</v>
      </c>
    </row>
    <row r="55" spans="1:8" ht="15">
      <c r="A55" s="301">
        <v>334</v>
      </c>
      <c r="B55" s="302" t="s">
        <v>518</v>
      </c>
      <c r="C55" s="161">
        <v>0</v>
      </c>
      <c r="D55" s="161">
        <v>0</v>
      </c>
      <c r="E55" s="161">
        <v>1156251200</v>
      </c>
      <c r="F55" s="161">
        <v>1156251200</v>
      </c>
      <c r="G55" s="161">
        <v>0</v>
      </c>
      <c r="H55" s="162">
        <v>0</v>
      </c>
    </row>
    <row r="56" spans="1:8" ht="15">
      <c r="A56" s="303">
        <v>3341</v>
      </c>
      <c r="B56" s="304" t="s">
        <v>519</v>
      </c>
      <c r="C56" s="163">
        <v>0</v>
      </c>
      <c r="D56" s="163">
        <v>0</v>
      </c>
      <c r="E56" s="163">
        <v>342871200</v>
      </c>
      <c r="F56" s="163">
        <v>342871200</v>
      </c>
      <c r="G56" s="163">
        <v>0</v>
      </c>
      <c r="H56" s="164">
        <v>0</v>
      </c>
    </row>
    <row r="57" spans="1:8" ht="15">
      <c r="A57" s="303">
        <v>3342</v>
      </c>
      <c r="B57" s="304" t="s">
        <v>520</v>
      </c>
      <c r="C57" s="163">
        <v>0</v>
      </c>
      <c r="D57" s="163">
        <v>0</v>
      </c>
      <c r="E57" s="163">
        <v>813380000</v>
      </c>
      <c r="F57" s="163">
        <v>813380000</v>
      </c>
      <c r="G57" s="163">
        <v>0</v>
      </c>
      <c r="H57" s="164">
        <v>0</v>
      </c>
    </row>
    <row r="58" spans="1:8" ht="15">
      <c r="A58" s="301">
        <v>338</v>
      </c>
      <c r="B58" s="302" t="s">
        <v>521</v>
      </c>
      <c r="C58" s="161">
        <v>0</v>
      </c>
      <c r="D58" s="161">
        <v>237818024</v>
      </c>
      <c r="E58" s="161">
        <v>92972332</v>
      </c>
      <c r="F58" s="161">
        <v>65016768</v>
      </c>
      <c r="G58" s="161">
        <v>3123738</v>
      </c>
      <c r="H58" s="162">
        <v>212986198</v>
      </c>
    </row>
    <row r="59" spans="1:8" ht="15">
      <c r="A59" s="303">
        <v>3383</v>
      </c>
      <c r="B59" s="304" t="s">
        <v>522</v>
      </c>
      <c r="C59" s="163">
        <v>0</v>
      </c>
      <c r="D59" s="163">
        <v>24831826</v>
      </c>
      <c r="E59" s="163">
        <v>92972332</v>
      </c>
      <c r="F59" s="163">
        <v>65016768</v>
      </c>
      <c r="G59" s="163">
        <v>3123738</v>
      </c>
      <c r="H59" s="164">
        <v>0</v>
      </c>
    </row>
    <row r="60" spans="1:8" ht="15">
      <c r="A60" s="303">
        <v>3388</v>
      </c>
      <c r="B60" s="304" t="s">
        <v>521</v>
      </c>
      <c r="C60" s="163">
        <v>0</v>
      </c>
      <c r="D60" s="163">
        <v>212986198</v>
      </c>
      <c r="E60" s="163">
        <v>0</v>
      </c>
      <c r="F60" s="163">
        <v>0</v>
      </c>
      <c r="G60" s="163">
        <v>0</v>
      </c>
      <c r="H60" s="164">
        <v>212986198</v>
      </c>
    </row>
    <row r="61" spans="1:8" ht="15">
      <c r="A61" s="301">
        <v>411</v>
      </c>
      <c r="B61" s="302" t="s">
        <v>523</v>
      </c>
      <c r="C61" s="161">
        <v>0</v>
      </c>
      <c r="D61" s="161">
        <v>28750000000</v>
      </c>
      <c r="E61" s="161">
        <v>0</v>
      </c>
      <c r="F61" s="161">
        <v>0</v>
      </c>
      <c r="G61" s="161">
        <v>0</v>
      </c>
      <c r="H61" s="162">
        <v>28750000000</v>
      </c>
    </row>
    <row r="62" spans="1:8" ht="15">
      <c r="A62" s="301">
        <v>414</v>
      </c>
      <c r="B62" s="302" t="s">
        <v>524</v>
      </c>
      <c r="C62" s="161">
        <v>0</v>
      </c>
      <c r="D62" s="161">
        <v>50000000</v>
      </c>
      <c r="E62" s="161">
        <v>0</v>
      </c>
      <c r="F62" s="161">
        <v>0</v>
      </c>
      <c r="G62" s="161">
        <v>0</v>
      </c>
      <c r="H62" s="162">
        <v>50000000</v>
      </c>
    </row>
    <row r="63" spans="1:8" ht="15">
      <c r="A63" s="301">
        <v>415</v>
      </c>
      <c r="B63" s="302" t="s">
        <v>525</v>
      </c>
      <c r="C63" s="161">
        <v>0</v>
      </c>
      <c r="D63" s="161">
        <v>50000000</v>
      </c>
      <c r="E63" s="161">
        <v>0</v>
      </c>
      <c r="F63" s="161">
        <v>0</v>
      </c>
      <c r="G63" s="161">
        <v>0</v>
      </c>
      <c r="H63" s="162">
        <v>50000000</v>
      </c>
    </row>
    <row r="64" spans="1:8" ht="15">
      <c r="A64" s="301">
        <v>416</v>
      </c>
      <c r="B64" s="302" t="s">
        <v>526</v>
      </c>
      <c r="C64" s="161">
        <v>0</v>
      </c>
      <c r="D64" s="161">
        <v>17175365</v>
      </c>
      <c r="E64" s="161">
        <v>0</v>
      </c>
      <c r="F64" s="161">
        <v>0</v>
      </c>
      <c r="G64" s="161">
        <v>0</v>
      </c>
      <c r="H64" s="162">
        <v>17175365</v>
      </c>
    </row>
    <row r="65" spans="1:8" ht="15">
      <c r="A65" s="301">
        <v>421</v>
      </c>
      <c r="B65" s="302" t="s">
        <v>527</v>
      </c>
      <c r="C65" s="161">
        <v>0</v>
      </c>
      <c r="D65" s="161">
        <v>603333076</v>
      </c>
      <c r="E65" s="161">
        <v>0</v>
      </c>
      <c r="F65" s="161">
        <v>21171077</v>
      </c>
      <c r="G65" s="161">
        <v>0</v>
      </c>
      <c r="H65" s="162">
        <v>624504153</v>
      </c>
    </row>
    <row r="66" spans="1:8" ht="15">
      <c r="A66" s="303">
        <v>4211</v>
      </c>
      <c r="B66" s="304" t="s">
        <v>528</v>
      </c>
      <c r="C66" s="163">
        <v>0</v>
      </c>
      <c r="D66" s="163">
        <v>279396880</v>
      </c>
      <c r="E66" s="163">
        <v>0</v>
      </c>
      <c r="F66" s="163">
        <v>0</v>
      </c>
      <c r="G66" s="163">
        <v>0</v>
      </c>
      <c r="H66" s="164">
        <v>279396880</v>
      </c>
    </row>
    <row r="67" spans="1:8" ht="15">
      <c r="A67" s="303">
        <v>4212</v>
      </c>
      <c r="B67" s="304" t="s">
        <v>529</v>
      </c>
      <c r="C67" s="163">
        <v>0</v>
      </c>
      <c r="D67" s="163">
        <v>323936196</v>
      </c>
      <c r="E67" s="163">
        <v>0</v>
      </c>
      <c r="F67" s="163">
        <v>21171077</v>
      </c>
      <c r="G67" s="163">
        <v>0</v>
      </c>
      <c r="H67" s="164">
        <v>345107273</v>
      </c>
    </row>
    <row r="68" spans="1:8" ht="15">
      <c r="A68" s="301">
        <v>431</v>
      </c>
      <c r="B68" s="302" t="s">
        <v>530</v>
      </c>
      <c r="C68" s="161">
        <v>0</v>
      </c>
      <c r="D68" s="161">
        <v>50000000</v>
      </c>
      <c r="E68" s="161">
        <v>0</v>
      </c>
      <c r="F68" s="161">
        <v>0</v>
      </c>
      <c r="G68" s="161">
        <v>0</v>
      </c>
      <c r="H68" s="162">
        <v>50000000</v>
      </c>
    </row>
    <row r="69" spans="1:8" ht="15">
      <c r="A69" s="303">
        <v>4311</v>
      </c>
      <c r="B69" s="304" t="s">
        <v>531</v>
      </c>
      <c r="C69" s="163">
        <v>0</v>
      </c>
      <c r="D69" s="163">
        <v>50000000</v>
      </c>
      <c r="E69" s="163">
        <v>0</v>
      </c>
      <c r="F69" s="163">
        <v>0</v>
      </c>
      <c r="G69" s="163">
        <v>0</v>
      </c>
      <c r="H69" s="164">
        <v>50000000</v>
      </c>
    </row>
    <row r="70" spans="1:8" ht="15">
      <c r="A70" s="301">
        <v>511</v>
      </c>
      <c r="B70" s="302" t="s">
        <v>532</v>
      </c>
      <c r="C70" s="161">
        <v>0</v>
      </c>
      <c r="D70" s="161">
        <v>0</v>
      </c>
      <c r="E70" s="161">
        <v>2059544767</v>
      </c>
      <c r="F70" s="161">
        <v>2059544767</v>
      </c>
      <c r="G70" s="161">
        <v>0</v>
      </c>
      <c r="H70" s="162">
        <v>0</v>
      </c>
    </row>
    <row r="71" spans="1:8" ht="15">
      <c r="A71" s="303">
        <v>5111</v>
      </c>
      <c r="B71" s="304" t="s">
        <v>533</v>
      </c>
      <c r="C71" s="163">
        <v>0</v>
      </c>
      <c r="D71" s="163">
        <v>0</v>
      </c>
      <c r="E71" s="163">
        <v>2052064767</v>
      </c>
      <c r="F71" s="163">
        <v>2052064767</v>
      </c>
      <c r="G71" s="163">
        <v>0</v>
      </c>
      <c r="H71" s="164">
        <v>0</v>
      </c>
    </row>
    <row r="72" spans="1:8" ht="15">
      <c r="A72" s="303">
        <v>5114</v>
      </c>
      <c r="B72" s="304" t="s">
        <v>557</v>
      </c>
      <c r="C72" s="163">
        <v>0</v>
      </c>
      <c r="D72" s="163">
        <v>0</v>
      </c>
      <c r="E72" s="163">
        <v>7480000</v>
      </c>
      <c r="F72" s="163">
        <v>7480000</v>
      </c>
      <c r="G72" s="163">
        <v>0</v>
      </c>
      <c r="H72" s="164">
        <v>0</v>
      </c>
    </row>
    <row r="73" spans="1:8" ht="15">
      <c r="A73" s="301">
        <v>515</v>
      </c>
      <c r="B73" s="302" t="s">
        <v>534</v>
      </c>
      <c r="C73" s="161">
        <v>0</v>
      </c>
      <c r="D73" s="161">
        <v>0</v>
      </c>
      <c r="E73" s="161">
        <v>2231570</v>
      </c>
      <c r="F73" s="161">
        <v>2231570</v>
      </c>
      <c r="G73" s="161">
        <v>0</v>
      </c>
      <c r="H73" s="162">
        <v>0</v>
      </c>
    </row>
    <row r="74" spans="1:8" ht="15">
      <c r="A74" s="301">
        <v>621</v>
      </c>
      <c r="B74" s="302" t="s">
        <v>535</v>
      </c>
      <c r="C74" s="161">
        <v>0</v>
      </c>
      <c r="D74" s="161">
        <v>0</v>
      </c>
      <c r="E74" s="161">
        <v>1987490225</v>
      </c>
      <c r="F74" s="161">
        <v>1987490225</v>
      </c>
      <c r="G74" s="161">
        <v>0</v>
      </c>
      <c r="H74" s="162">
        <v>0</v>
      </c>
    </row>
    <row r="75" spans="1:8" ht="15">
      <c r="A75" s="303">
        <v>6211</v>
      </c>
      <c r="B75" s="304" t="s">
        <v>536</v>
      </c>
      <c r="C75" s="163">
        <v>0</v>
      </c>
      <c r="D75" s="163">
        <v>0</v>
      </c>
      <c r="E75" s="163">
        <v>1837312917</v>
      </c>
      <c r="F75" s="163">
        <v>1837312917</v>
      </c>
      <c r="G75" s="163">
        <v>0</v>
      </c>
      <c r="H75" s="164">
        <v>0</v>
      </c>
    </row>
    <row r="76" spans="1:8" ht="15">
      <c r="A76" s="303">
        <v>6213</v>
      </c>
      <c r="B76" s="304" t="s">
        <v>537</v>
      </c>
      <c r="C76" s="163">
        <v>0</v>
      </c>
      <c r="D76" s="163">
        <v>0</v>
      </c>
      <c r="E76" s="163">
        <v>150177308</v>
      </c>
      <c r="F76" s="163">
        <v>150177308</v>
      </c>
      <c r="G76" s="163">
        <v>0</v>
      </c>
      <c r="H76" s="164">
        <v>0</v>
      </c>
    </row>
    <row r="77" spans="1:8" ht="15">
      <c r="A77" s="301">
        <v>622</v>
      </c>
      <c r="B77" s="302" t="s">
        <v>538</v>
      </c>
      <c r="C77" s="161">
        <v>0</v>
      </c>
      <c r="D77" s="161">
        <v>0</v>
      </c>
      <c r="E77" s="161">
        <v>843380000</v>
      </c>
      <c r="F77" s="161">
        <v>843380000</v>
      </c>
      <c r="G77" s="161">
        <v>0</v>
      </c>
      <c r="H77" s="162">
        <v>0</v>
      </c>
    </row>
    <row r="78" spans="1:8" ht="15">
      <c r="A78" s="303">
        <v>6221</v>
      </c>
      <c r="B78" s="304" t="s">
        <v>539</v>
      </c>
      <c r="C78" s="163">
        <v>0</v>
      </c>
      <c r="D78" s="163">
        <v>0</v>
      </c>
      <c r="E78" s="163">
        <v>813380000</v>
      </c>
      <c r="F78" s="163">
        <v>813380000</v>
      </c>
      <c r="G78" s="163">
        <v>0</v>
      </c>
      <c r="H78" s="164">
        <v>0</v>
      </c>
    </row>
    <row r="79" spans="1:8" ht="15">
      <c r="A79" s="303">
        <v>6223</v>
      </c>
      <c r="B79" s="304" t="s">
        <v>540</v>
      </c>
      <c r="C79" s="163">
        <v>0</v>
      </c>
      <c r="D79" s="163">
        <v>0</v>
      </c>
      <c r="E79" s="163">
        <v>30000000</v>
      </c>
      <c r="F79" s="163">
        <v>30000000</v>
      </c>
      <c r="G79" s="163">
        <v>0</v>
      </c>
      <c r="H79" s="164">
        <v>0</v>
      </c>
    </row>
    <row r="80" spans="1:8" ht="15">
      <c r="A80" s="301">
        <v>627</v>
      </c>
      <c r="B80" s="302" t="s">
        <v>541</v>
      </c>
      <c r="C80" s="161">
        <v>0</v>
      </c>
      <c r="D80" s="161">
        <v>0</v>
      </c>
      <c r="E80" s="161">
        <v>186367524</v>
      </c>
      <c r="F80" s="161">
        <v>186367524</v>
      </c>
      <c r="G80" s="161">
        <v>0</v>
      </c>
      <c r="H80" s="162">
        <v>0</v>
      </c>
    </row>
    <row r="81" spans="1:8" ht="15">
      <c r="A81" s="303">
        <v>6271</v>
      </c>
      <c r="B81" s="304" t="s">
        <v>542</v>
      </c>
      <c r="C81" s="163">
        <v>0</v>
      </c>
      <c r="D81" s="163">
        <v>0</v>
      </c>
      <c r="E81" s="163">
        <v>23025000</v>
      </c>
      <c r="F81" s="163">
        <v>23025000</v>
      </c>
      <c r="G81" s="163">
        <v>0</v>
      </c>
      <c r="H81" s="164">
        <v>0</v>
      </c>
    </row>
    <row r="82" spans="1:8" ht="15">
      <c r="A82" s="303">
        <v>6272</v>
      </c>
      <c r="B82" s="304" t="s">
        <v>543</v>
      </c>
      <c r="C82" s="163">
        <v>0</v>
      </c>
      <c r="D82" s="163">
        <v>0</v>
      </c>
      <c r="E82" s="163">
        <v>11000000</v>
      </c>
      <c r="F82" s="163">
        <v>11000000</v>
      </c>
      <c r="G82" s="163">
        <v>0</v>
      </c>
      <c r="H82" s="164">
        <v>0</v>
      </c>
    </row>
    <row r="83" spans="1:8" ht="15">
      <c r="A83" s="303">
        <v>6273</v>
      </c>
      <c r="B83" s="304" t="s">
        <v>558</v>
      </c>
      <c r="C83" s="163">
        <v>0</v>
      </c>
      <c r="D83" s="163">
        <v>0</v>
      </c>
      <c r="E83" s="163">
        <v>18813711</v>
      </c>
      <c r="F83" s="163">
        <v>18813711</v>
      </c>
      <c r="G83" s="163">
        <v>0</v>
      </c>
      <c r="H83" s="164">
        <v>0</v>
      </c>
    </row>
    <row r="84" spans="1:8" ht="15">
      <c r="A84" s="303">
        <v>6274</v>
      </c>
      <c r="B84" s="304" t="s">
        <v>544</v>
      </c>
      <c r="C84" s="163">
        <v>0</v>
      </c>
      <c r="D84" s="163">
        <v>0</v>
      </c>
      <c r="E84" s="163">
        <v>71583330</v>
      </c>
      <c r="F84" s="163">
        <v>71583330</v>
      </c>
      <c r="G84" s="163">
        <v>0</v>
      </c>
      <c r="H84" s="164">
        <v>0</v>
      </c>
    </row>
    <row r="85" spans="1:8" ht="15">
      <c r="A85" s="303">
        <v>6277</v>
      </c>
      <c r="B85" s="304" t="s">
        <v>545</v>
      </c>
      <c r="C85" s="163">
        <v>0</v>
      </c>
      <c r="D85" s="163">
        <v>0</v>
      </c>
      <c r="E85" s="163">
        <v>61945483</v>
      </c>
      <c r="F85" s="163">
        <v>61945483</v>
      </c>
      <c r="G85" s="163">
        <v>0</v>
      </c>
      <c r="H85" s="164">
        <v>0</v>
      </c>
    </row>
    <row r="86" spans="1:8" ht="15">
      <c r="A86" s="301">
        <v>632</v>
      </c>
      <c r="B86" s="302" t="s">
        <v>546</v>
      </c>
      <c r="C86" s="161">
        <v>1</v>
      </c>
      <c r="D86" s="161">
        <v>0</v>
      </c>
      <c r="E86" s="161">
        <v>1426892472</v>
      </c>
      <c r="F86" s="161">
        <v>1426892473</v>
      </c>
      <c r="G86" s="161">
        <v>0</v>
      </c>
      <c r="H86" s="162">
        <v>0</v>
      </c>
    </row>
    <row r="87" spans="1:8" ht="15">
      <c r="A87" s="303">
        <v>6321</v>
      </c>
      <c r="B87" s="304" t="s">
        <v>547</v>
      </c>
      <c r="C87" s="163">
        <v>1</v>
      </c>
      <c r="D87" s="163">
        <v>0</v>
      </c>
      <c r="E87" s="163">
        <v>1420018211</v>
      </c>
      <c r="F87" s="163">
        <v>1420018212</v>
      </c>
      <c r="G87" s="163">
        <v>0</v>
      </c>
      <c r="H87" s="164">
        <v>0</v>
      </c>
    </row>
    <row r="88" spans="1:8" ht="15">
      <c r="A88" s="303">
        <v>6324</v>
      </c>
      <c r="B88" s="304" t="s">
        <v>559</v>
      </c>
      <c r="C88" s="163">
        <v>0</v>
      </c>
      <c r="D88" s="163">
        <v>0</v>
      </c>
      <c r="E88" s="163">
        <v>6874261</v>
      </c>
      <c r="F88" s="163">
        <v>6874261</v>
      </c>
      <c r="G88" s="163">
        <v>0</v>
      </c>
      <c r="H88" s="164">
        <v>0</v>
      </c>
    </row>
    <row r="89" spans="1:8" ht="15">
      <c r="A89" s="301">
        <v>635</v>
      </c>
      <c r="B89" s="302" t="s">
        <v>548</v>
      </c>
      <c r="C89" s="161">
        <v>0</v>
      </c>
      <c r="D89" s="161">
        <v>0</v>
      </c>
      <c r="E89" s="161">
        <v>137161522</v>
      </c>
      <c r="F89" s="161">
        <v>137161522</v>
      </c>
      <c r="G89" s="161">
        <v>0</v>
      </c>
      <c r="H89" s="162">
        <v>0</v>
      </c>
    </row>
    <row r="90" spans="1:8" ht="15">
      <c r="A90" s="303">
        <v>6351</v>
      </c>
      <c r="B90" s="304" t="s">
        <v>549</v>
      </c>
      <c r="C90" s="163">
        <v>0</v>
      </c>
      <c r="D90" s="163">
        <v>0</v>
      </c>
      <c r="E90" s="163">
        <v>137161522</v>
      </c>
      <c r="F90" s="163">
        <v>137161522</v>
      </c>
      <c r="G90" s="163">
        <v>0</v>
      </c>
      <c r="H90" s="164">
        <v>0</v>
      </c>
    </row>
    <row r="91" spans="1:8" ht="15">
      <c r="A91" s="301">
        <v>642</v>
      </c>
      <c r="B91" s="302" t="s">
        <v>550</v>
      </c>
      <c r="C91" s="161">
        <v>0</v>
      </c>
      <c r="D91" s="161">
        <v>0</v>
      </c>
      <c r="E91" s="161">
        <v>562060429</v>
      </c>
      <c r="F91" s="161">
        <v>562060429</v>
      </c>
      <c r="G91" s="161">
        <v>0</v>
      </c>
      <c r="H91" s="162">
        <v>0</v>
      </c>
    </row>
    <row r="92" spans="1:8" ht="15">
      <c r="A92" s="301">
        <v>711</v>
      </c>
      <c r="B92" s="302" t="s">
        <v>551</v>
      </c>
      <c r="C92" s="161">
        <v>0</v>
      </c>
      <c r="D92" s="161">
        <v>0</v>
      </c>
      <c r="E92" s="161">
        <v>0</v>
      </c>
      <c r="F92" s="161">
        <v>0</v>
      </c>
      <c r="G92" s="161">
        <v>0</v>
      </c>
      <c r="H92" s="162">
        <v>0</v>
      </c>
    </row>
    <row r="93" spans="1:8" ht="15">
      <c r="A93" s="301">
        <v>811</v>
      </c>
      <c r="B93" s="302" t="s">
        <v>552</v>
      </c>
      <c r="C93" s="161">
        <v>0</v>
      </c>
      <c r="D93" s="161">
        <v>0</v>
      </c>
      <c r="E93" s="161">
        <v>0</v>
      </c>
      <c r="F93" s="161">
        <v>0</v>
      </c>
      <c r="G93" s="161">
        <v>0</v>
      </c>
      <c r="H93" s="162">
        <v>0</v>
      </c>
    </row>
    <row r="94" spans="1:8" ht="15">
      <c r="A94" s="301">
        <v>821</v>
      </c>
      <c r="B94" s="302" t="s">
        <v>553</v>
      </c>
      <c r="C94" s="161">
        <v>0</v>
      </c>
      <c r="D94" s="161">
        <v>0</v>
      </c>
      <c r="E94" s="161">
        <v>4490834</v>
      </c>
      <c r="F94" s="161">
        <v>4490834</v>
      </c>
      <c r="G94" s="161">
        <v>0</v>
      </c>
      <c r="H94" s="162">
        <v>0</v>
      </c>
    </row>
    <row r="95" spans="1:8" ht="15.75" thickBot="1">
      <c r="A95" s="305">
        <v>911</v>
      </c>
      <c r="B95" s="306" t="s">
        <v>554</v>
      </c>
      <c r="C95" s="165">
        <v>0</v>
      </c>
      <c r="D95" s="165">
        <v>0</v>
      </c>
      <c r="E95" s="165">
        <v>2061776337</v>
      </c>
      <c r="F95" s="165">
        <v>2061776337</v>
      </c>
      <c r="G95" s="165">
        <v>0</v>
      </c>
      <c r="H95" s="166">
        <v>0</v>
      </c>
    </row>
  </sheetData>
  <mergeCells count="7">
    <mergeCell ref="B1:I1"/>
    <mergeCell ref="B2:I2"/>
    <mergeCell ref="G3:H3"/>
    <mergeCell ref="A3:A4"/>
    <mergeCell ref="B3:B4"/>
    <mergeCell ref="C3:D3"/>
    <mergeCell ref="E3:F3"/>
  </mergeCells>
  <printOptions/>
  <pageMargins left="0.75" right="0.75" top="0.39" bottom="0.45" header="0.2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pane ySplit="9" topLeftCell="BM25" activePane="bottomLeft" state="frozen"/>
      <selection pane="topLeft" activeCell="A1" sqref="A1"/>
      <selection pane="bottomLeft" activeCell="A5" sqref="A5:H6"/>
    </sheetView>
  </sheetViews>
  <sheetFormatPr defaultColWidth="9.00390625" defaultRowHeight="15.75"/>
  <cols>
    <col min="1" max="1" width="9.50390625" style="0" bestFit="1" customWidth="1"/>
    <col min="2" max="2" width="35.75390625" style="0" customWidth="1"/>
    <col min="3" max="4" width="12.125" style="0" bestFit="1" customWidth="1"/>
    <col min="5" max="5" width="12.125" style="0" customWidth="1"/>
    <col min="6" max="6" width="13.875" style="0" customWidth="1"/>
    <col min="7" max="8" width="12.125" style="0" bestFit="1" customWidth="1"/>
  </cols>
  <sheetData>
    <row r="1" spans="1:8" ht="15.75">
      <c r="A1" s="187"/>
      <c r="B1" s="187"/>
      <c r="C1" s="187"/>
      <c r="D1" s="187"/>
      <c r="E1" s="187"/>
      <c r="F1" s="187"/>
      <c r="G1" s="187"/>
      <c r="H1" s="187"/>
    </row>
    <row r="2" spans="1:8" ht="15.75">
      <c r="A2" s="188" t="s">
        <v>1</v>
      </c>
      <c r="B2" s="188"/>
      <c r="C2" s="188"/>
      <c r="D2" s="188"/>
      <c r="E2" s="188"/>
      <c r="F2" s="188"/>
      <c r="G2" s="188"/>
      <c r="H2" s="188"/>
    </row>
    <row r="3" spans="1:8" ht="15.75">
      <c r="A3" s="160"/>
      <c r="B3" s="160"/>
      <c r="C3" s="160"/>
      <c r="D3" s="160"/>
      <c r="E3" s="160"/>
      <c r="F3" s="160"/>
      <c r="G3" s="160"/>
      <c r="H3" s="160"/>
    </row>
    <row r="4" spans="1:8" ht="15.75">
      <c r="A4" s="160"/>
      <c r="B4" s="160"/>
      <c r="C4" s="160"/>
      <c r="D4" s="160"/>
      <c r="E4" s="160"/>
      <c r="F4" s="160"/>
      <c r="G4" s="160"/>
      <c r="H4" s="160"/>
    </row>
    <row r="5" spans="1:8" ht="25.5">
      <c r="A5" s="189" t="s">
        <v>0</v>
      </c>
      <c r="B5" s="189"/>
      <c r="C5" s="189"/>
      <c r="D5" s="189"/>
      <c r="E5" s="189"/>
      <c r="F5" s="189"/>
      <c r="G5" s="189"/>
      <c r="H5" s="189"/>
    </row>
    <row r="6" spans="1:8" ht="15.75">
      <c r="A6" s="190" t="s">
        <v>560</v>
      </c>
      <c r="B6" s="191"/>
      <c r="C6" s="191"/>
      <c r="D6" s="191"/>
      <c r="E6" s="191"/>
      <c r="F6" s="191"/>
      <c r="G6" s="191"/>
      <c r="H6" s="191"/>
    </row>
    <row r="7" spans="1:8" ht="16.5" thickBot="1">
      <c r="A7" s="160"/>
      <c r="B7" s="160"/>
      <c r="C7" s="160"/>
      <c r="D7" s="160"/>
      <c r="E7" s="160"/>
      <c r="F7" s="160"/>
      <c r="G7" s="160"/>
      <c r="H7" s="160"/>
    </row>
    <row r="8" spans="1:8" ht="15.75">
      <c r="A8" s="279" t="s">
        <v>471</v>
      </c>
      <c r="B8" s="280" t="s">
        <v>2</v>
      </c>
      <c r="C8" s="280" t="s">
        <v>4</v>
      </c>
      <c r="D8" s="280"/>
      <c r="E8" s="280" t="s">
        <v>472</v>
      </c>
      <c r="F8" s="280"/>
      <c r="G8" s="280" t="s">
        <v>473</v>
      </c>
      <c r="H8" s="281"/>
    </row>
    <row r="9" spans="1:8" ht="15.75">
      <c r="A9" s="282"/>
      <c r="B9" s="283"/>
      <c r="C9" s="284" t="s">
        <v>3</v>
      </c>
      <c r="D9" s="285" t="s">
        <v>5</v>
      </c>
      <c r="E9" s="284" t="s">
        <v>3</v>
      </c>
      <c r="F9" s="285" t="s">
        <v>5</v>
      </c>
      <c r="G9" s="284" t="s">
        <v>3</v>
      </c>
      <c r="H9" s="286" t="s">
        <v>5</v>
      </c>
    </row>
    <row r="10" spans="1:8" ht="15.75">
      <c r="A10" s="287">
        <v>111</v>
      </c>
      <c r="B10" s="288" t="s">
        <v>474</v>
      </c>
      <c r="C10" s="161">
        <v>815644482</v>
      </c>
      <c r="D10" s="161">
        <v>0</v>
      </c>
      <c r="E10" s="161">
        <v>19431882978</v>
      </c>
      <c r="F10" s="161">
        <v>17249957769</v>
      </c>
      <c r="G10" s="161">
        <v>2997569691</v>
      </c>
      <c r="H10" s="162">
        <v>0</v>
      </c>
    </row>
    <row r="11" spans="1:8" ht="15.75">
      <c r="A11" s="289">
        <v>1111</v>
      </c>
      <c r="B11" s="290" t="s">
        <v>475</v>
      </c>
      <c r="C11" s="163">
        <v>815644482</v>
      </c>
      <c r="D11" s="163">
        <v>0</v>
      </c>
      <c r="E11" s="163">
        <v>19431882978</v>
      </c>
      <c r="F11" s="163">
        <v>17249957769</v>
      </c>
      <c r="G11" s="163">
        <v>2997569691</v>
      </c>
      <c r="H11" s="164">
        <v>0</v>
      </c>
    </row>
    <row r="12" spans="1:8" ht="15.75">
      <c r="A12" s="287">
        <v>112</v>
      </c>
      <c r="B12" s="288" t="s">
        <v>476</v>
      </c>
      <c r="C12" s="161">
        <v>2607149724</v>
      </c>
      <c r="D12" s="161">
        <v>0</v>
      </c>
      <c r="E12" s="161">
        <v>36577055030</v>
      </c>
      <c r="F12" s="161">
        <v>36949721065</v>
      </c>
      <c r="G12" s="161">
        <v>2234483689</v>
      </c>
      <c r="H12" s="162">
        <v>0</v>
      </c>
    </row>
    <row r="13" spans="1:8" ht="15.75">
      <c r="A13" s="289">
        <v>1121</v>
      </c>
      <c r="B13" s="290" t="s">
        <v>477</v>
      </c>
      <c r="C13" s="163">
        <v>2605357412</v>
      </c>
      <c r="D13" s="163">
        <v>0</v>
      </c>
      <c r="E13" s="163">
        <v>36577055030</v>
      </c>
      <c r="F13" s="163">
        <v>36949721065</v>
      </c>
      <c r="G13" s="163">
        <v>2232691377</v>
      </c>
      <c r="H13" s="164">
        <v>0</v>
      </c>
    </row>
    <row r="14" spans="1:8" ht="15.75">
      <c r="A14" s="289">
        <v>11211</v>
      </c>
      <c r="B14" s="290" t="s">
        <v>478</v>
      </c>
      <c r="C14" s="163">
        <v>1105405563</v>
      </c>
      <c r="D14" s="163">
        <v>0</v>
      </c>
      <c r="E14" s="163">
        <v>9098789621</v>
      </c>
      <c r="F14" s="163">
        <v>9801595827</v>
      </c>
      <c r="G14" s="163">
        <v>402599357</v>
      </c>
      <c r="H14" s="164">
        <v>0</v>
      </c>
    </row>
    <row r="15" spans="1:8" ht="15.75">
      <c r="A15" s="289">
        <v>11212</v>
      </c>
      <c r="B15" s="290" t="s">
        <v>479</v>
      </c>
      <c r="C15" s="163">
        <v>1205790</v>
      </c>
      <c r="D15" s="163">
        <v>0</v>
      </c>
      <c r="E15" s="163">
        <v>0</v>
      </c>
      <c r="F15" s="163">
        <v>0</v>
      </c>
      <c r="G15" s="163">
        <v>1205790</v>
      </c>
      <c r="H15" s="164">
        <v>0</v>
      </c>
    </row>
    <row r="16" spans="1:8" ht="15.75">
      <c r="A16" s="289">
        <v>11213</v>
      </c>
      <c r="B16" s="290" t="s">
        <v>480</v>
      </c>
      <c r="C16" s="163">
        <v>1498746059</v>
      </c>
      <c r="D16" s="163">
        <v>0</v>
      </c>
      <c r="E16" s="163">
        <v>27478265409</v>
      </c>
      <c r="F16" s="163">
        <v>27148125238</v>
      </c>
      <c r="G16" s="163">
        <v>1828886230</v>
      </c>
      <c r="H16" s="164">
        <v>0</v>
      </c>
    </row>
    <row r="17" spans="1:8" ht="15.75">
      <c r="A17" s="289">
        <v>1122</v>
      </c>
      <c r="B17" s="290" t="s">
        <v>481</v>
      </c>
      <c r="C17" s="163">
        <v>1792312</v>
      </c>
      <c r="D17" s="163">
        <v>0</v>
      </c>
      <c r="E17" s="163">
        <v>0</v>
      </c>
      <c r="F17" s="163">
        <v>0</v>
      </c>
      <c r="G17" s="163">
        <v>1792312</v>
      </c>
      <c r="H17" s="164">
        <v>0</v>
      </c>
    </row>
    <row r="18" spans="1:8" ht="15.75">
      <c r="A18" s="289">
        <v>11221</v>
      </c>
      <c r="B18" s="290" t="s">
        <v>478</v>
      </c>
      <c r="C18" s="163">
        <v>1792312</v>
      </c>
      <c r="D18" s="163">
        <v>0</v>
      </c>
      <c r="E18" s="163">
        <v>0</v>
      </c>
      <c r="F18" s="163">
        <v>0</v>
      </c>
      <c r="G18" s="163">
        <v>1792312</v>
      </c>
      <c r="H18" s="164">
        <v>0</v>
      </c>
    </row>
    <row r="19" spans="1:8" ht="15.75">
      <c r="A19" s="287">
        <v>131</v>
      </c>
      <c r="B19" s="288" t="s">
        <v>482</v>
      </c>
      <c r="C19" s="161">
        <v>16628179969</v>
      </c>
      <c r="D19" s="161">
        <v>2361486800</v>
      </c>
      <c r="E19" s="161">
        <v>18359176237</v>
      </c>
      <c r="F19" s="161">
        <v>30845236971</v>
      </c>
      <c r="G19" s="161">
        <v>8440964235</v>
      </c>
      <c r="H19" s="162">
        <v>6660331800</v>
      </c>
    </row>
    <row r="20" spans="1:8" ht="15.75">
      <c r="A20" s="287">
        <v>133</v>
      </c>
      <c r="B20" s="288" t="s">
        <v>483</v>
      </c>
      <c r="C20" s="161">
        <v>0</v>
      </c>
      <c r="D20" s="161">
        <v>0</v>
      </c>
      <c r="E20" s="161">
        <v>1122983657</v>
      </c>
      <c r="F20" s="161">
        <v>916379739</v>
      </c>
      <c r="G20" s="161">
        <v>206603918</v>
      </c>
      <c r="H20" s="162">
        <v>0</v>
      </c>
    </row>
    <row r="21" spans="1:8" ht="15.75">
      <c r="A21" s="289">
        <v>1331</v>
      </c>
      <c r="B21" s="290" t="s">
        <v>484</v>
      </c>
      <c r="C21" s="163">
        <v>0</v>
      </c>
      <c r="D21" s="163">
        <v>0</v>
      </c>
      <c r="E21" s="163">
        <v>1122983657</v>
      </c>
      <c r="F21" s="163">
        <v>916379739</v>
      </c>
      <c r="G21" s="163">
        <v>206603918</v>
      </c>
      <c r="H21" s="164">
        <v>0</v>
      </c>
    </row>
    <row r="22" spans="1:8" ht="15.75">
      <c r="A22" s="289">
        <v>13311</v>
      </c>
      <c r="B22" s="290" t="s">
        <v>484</v>
      </c>
      <c r="C22" s="163">
        <v>0</v>
      </c>
      <c r="D22" s="163">
        <v>0</v>
      </c>
      <c r="E22" s="163">
        <v>1122983657</v>
      </c>
      <c r="F22" s="163">
        <v>916379739</v>
      </c>
      <c r="G22" s="163">
        <v>206603918</v>
      </c>
      <c r="H22" s="164">
        <v>0</v>
      </c>
    </row>
    <row r="23" spans="1:8" ht="15.75">
      <c r="A23" s="287">
        <v>138</v>
      </c>
      <c r="B23" s="288" t="s">
        <v>485</v>
      </c>
      <c r="C23" s="161">
        <v>0</v>
      </c>
      <c r="D23" s="161">
        <v>0</v>
      </c>
      <c r="E23" s="161">
        <v>54871100</v>
      </c>
      <c r="F23" s="161">
        <v>54871100</v>
      </c>
      <c r="G23" s="161">
        <v>0</v>
      </c>
      <c r="H23" s="162">
        <v>0</v>
      </c>
    </row>
    <row r="24" spans="1:8" ht="15.75">
      <c r="A24" s="289">
        <v>1388</v>
      </c>
      <c r="B24" s="290" t="s">
        <v>485</v>
      </c>
      <c r="C24" s="163">
        <v>0</v>
      </c>
      <c r="D24" s="163">
        <v>0</v>
      </c>
      <c r="E24" s="163">
        <v>54871100</v>
      </c>
      <c r="F24" s="163">
        <v>54871100</v>
      </c>
      <c r="G24" s="163">
        <v>0</v>
      </c>
      <c r="H24" s="164">
        <v>0</v>
      </c>
    </row>
    <row r="25" spans="1:8" ht="15.75">
      <c r="A25" s="287">
        <v>139</v>
      </c>
      <c r="B25" s="288" t="s">
        <v>486</v>
      </c>
      <c r="C25" s="161">
        <v>0</v>
      </c>
      <c r="D25" s="161">
        <v>1514527138</v>
      </c>
      <c r="E25" s="161">
        <v>879491458</v>
      </c>
      <c r="F25" s="161">
        <v>0</v>
      </c>
      <c r="G25" s="161">
        <v>0</v>
      </c>
      <c r="H25" s="162">
        <v>635035680</v>
      </c>
    </row>
    <row r="26" spans="1:8" ht="15.75">
      <c r="A26" s="287">
        <v>141</v>
      </c>
      <c r="B26" s="288" t="s">
        <v>555</v>
      </c>
      <c r="C26" s="161">
        <v>0</v>
      </c>
      <c r="D26" s="161">
        <v>0</v>
      </c>
      <c r="E26" s="161">
        <v>1020000000</v>
      </c>
      <c r="F26" s="161">
        <v>0</v>
      </c>
      <c r="G26" s="161">
        <v>1020000000</v>
      </c>
      <c r="H26" s="162">
        <v>0</v>
      </c>
    </row>
    <row r="27" spans="1:8" ht="15.75">
      <c r="A27" s="287">
        <v>152</v>
      </c>
      <c r="B27" s="288" t="s">
        <v>487</v>
      </c>
      <c r="C27" s="161">
        <v>9846418348</v>
      </c>
      <c r="D27" s="161">
        <v>0</v>
      </c>
      <c r="E27" s="161">
        <v>9378844678</v>
      </c>
      <c r="F27" s="161">
        <v>10780692773</v>
      </c>
      <c r="G27" s="161">
        <v>8444570253</v>
      </c>
      <c r="H27" s="162">
        <v>0</v>
      </c>
    </row>
    <row r="28" spans="1:8" ht="15.75">
      <c r="A28" s="289">
        <v>1521</v>
      </c>
      <c r="B28" s="290" t="s">
        <v>488</v>
      </c>
      <c r="C28" s="163">
        <v>9846418348</v>
      </c>
      <c r="D28" s="163">
        <v>0</v>
      </c>
      <c r="E28" s="163">
        <v>9378844678</v>
      </c>
      <c r="F28" s="163">
        <v>10780692773</v>
      </c>
      <c r="G28" s="163">
        <v>8444570253</v>
      </c>
      <c r="H28" s="164">
        <v>0</v>
      </c>
    </row>
    <row r="29" spans="1:8" ht="15.75">
      <c r="A29" s="287">
        <v>153</v>
      </c>
      <c r="B29" s="288" t="s">
        <v>489</v>
      </c>
      <c r="C29" s="161">
        <v>392732635</v>
      </c>
      <c r="D29" s="161">
        <v>0</v>
      </c>
      <c r="E29" s="161">
        <v>19731000</v>
      </c>
      <c r="F29" s="161">
        <v>82788096</v>
      </c>
      <c r="G29" s="161">
        <v>329675539</v>
      </c>
      <c r="H29" s="162">
        <v>0</v>
      </c>
    </row>
    <row r="30" spans="1:8" ht="15.75">
      <c r="A30" s="289">
        <v>1531</v>
      </c>
      <c r="B30" s="290" t="s">
        <v>489</v>
      </c>
      <c r="C30" s="163">
        <v>392732635</v>
      </c>
      <c r="D30" s="163">
        <v>0</v>
      </c>
      <c r="E30" s="163">
        <v>19731000</v>
      </c>
      <c r="F30" s="163">
        <v>82788096</v>
      </c>
      <c r="G30" s="163">
        <v>329675539</v>
      </c>
      <c r="H30" s="164">
        <v>0</v>
      </c>
    </row>
    <row r="31" spans="1:8" ht="15.75">
      <c r="A31" s="287">
        <v>154</v>
      </c>
      <c r="B31" s="288" t="s">
        <v>490</v>
      </c>
      <c r="C31" s="161">
        <v>5177347479</v>
      </c>
      <c r="D31" s="161">
        <v>0</v>
      </c>
      <c r="E31" s="161">
        <v>18235876418</v>
      </c>
      <c r="F31" s="161">
        <v>15250288296</v>
      </c>
      <c r="G31" s="161">
        <v>8162935601</v>
      </c>
      <c r="H31" s="162">
        <v>0</v>
      </c>
    </row>
    <row r="32" spans="1:8" ht="15.75">
      <c r="A32" s="289">
        <v>1541</v>
      </c>
      <c r="B32" s="290" t="s">
        <v>491</v>
      </c>
      <c r="C32" s="163">
        <v>5177347479</v>
      </c>
      <c r="D32" s="163">
        <v>0</v>
      </c>
      <c r="E32" s="163">
        <v>17202625900</v>
      </c>
      <c r="F32" s="163">
        <v>14217037778</v>
      </c>
      <c r="G32" s="163">
        <v>8162935601</v>
      </c>
      <c r="H32" s="164">
        <v>0</v>
      </c>
    </row>
    <row r="33" spans="1:8" ht="15.75">
      <c r="A33" s="289">
        <v>1543</v>
      </c>
      <c r="B33" s="290" t="s">
        <v>492</v>
      </c>
      <c r="C33" s="163">
        <v>0</v>
      </c>
      <c r="D33" s="163">
        <v>0</v>
      </c>
      <c r="E33" s="163">
        <v>1033250518</v>
      </c>
      <c r="F33" s="163">
        <v>1033250518</v>
      </c>
      <c r="G33" s="163">
        <v>0</v>
      </c>
      <c r="H33" s="164">
        <v>0</v>
      </c>
    </row>
    <row r="34" spans="1:8" ht="15.75">
      <c r="A34" s="287">
        <v>155</v>
      </c>
      <c r="B34" s="288" t="s">
        <v>493</v>
      </c>
      <c r="C34" s="161">
        <v>0</v>
      </c>
      <c r="D34" s="161">
        <v>0</v>
      </c>
      <c r="E34" s="161">
        <v>1033250523</v>
      </c>
      <c r="F34" s="161">
        <v>1033250523</v>
      </c>
      <c r="G34" s="161">
        <v>0</v>
      </c>
      <c r="H34" s="162">
        <v>0</v>
      </c>
    </row>
    <row r="35" spans="1:8" ht="15.75">
      <c r="A35" s="289">
        <v>1551</v>
      </c>
      <c r="B35" s="290" t="s">
        <v>494</v>
      </c>
      <c r="C35" s="163">
        <v>0</v>
      </c>
      <c r="D35" s="163">
        <v>0</v>
      </c>
      <c r="E35" s="163">
        <v>1033250523</v>
      </c>
      <c r="F35" s="163">
        <v>1033250523</v>
      </c>
      <c r="G35" s="163">
        <v>0</v>
      </c>
      <c r="H35" s="164">
        <v>0</v>
      </c>
    </row>
    <row r="36" spans="1:8" ht="15.75">
      <c r="A36" s="287">
        <v>211</v>
      </c>
      <c r="B36" s="288" t="s">
        <v>495</v>
      </c>
      <c r="C36" s="161">
        <v>10136872668</v>
      </c>
      <c r="D36" s="161">
        <v>0</v>
      </c>
      <c r="E36" s="161">
        <v>1808346753</v>
      </c>
      <c r="F36" s="161">
        <v>0</v>
      </c>
      <c r="G36" s="161">
        <v>11945219421</v>
      </c>
      <c r="H36" s="162">
        <v>0</v>
      </c>
    </row>
    <row r="37" spans="1:8" ht="15.75">
      <c r="A37" s="289">
        <v>2111</v>
      </c>
      <c r="B37" s="290" t="s">
        <v>496</v>
      </c>
      <c r="C37" s="163">
        <v>2591927061</v>
      </c>
      <c r="D37" s="163">
        <v>0</v>
      </c>
      <c r="E37" s="163">
        <v>236918182</v>
      </c>
      <c r="F37" s="163">
        <v>0</v>
      </c>
      <c r="G37" s="163">
        <v>2828845243</v>
      </c>
      <c r="H37" s="164">
        <v>0</v>
      </c>
    </row>
    <row r="38" spans="1:8" ht="15.75">
      <c r="A38" s="289">
        <v>2112</v>
      </c>
      <c r="B38" s="290" t="s">
        <v>497</v>
      </c>
      <c r="C38" s="163">
        <v>6940245607</v>
      </c>
      <c r="D38" s="163">
        <v>0</v>
      </c>
      <c r="E38" s="163">
        <v>0</v>
      </c>
      <c r="F38" s="163">
        <v>0</v>
      </c>
      <c r="G38" s="163">
        <v>6940245607</v>
      </c>
      <c r="H38" s="164">
        <v>0</v>
      </c>
    </row>
    <row r="39" spans="1:8" ht="15.75">
      <c r="A39" s="289">
        <v>2113</v>
      </c>
      <c r="B39" s="290" t="s">
        <v>498</v>
      </c>
      <c r="C39" s="163">
        <v>604700000</v>
      </c>
      <c r="D39" s="163">
        <v>0</v>
      </c>
      <c r="E39" s="163">
        <v>0</v>
      </c>
      <c r="F39" s="163">
        <v>0</v>
      </c>
      <c r="G39" s="163">
        <v>604700000</v>
      </c>
      <c r="H39" s="164">
        <v>0</v>
      </c>
    </row>
    <row r="40" spans="1:8" ht="15.75">
      <c r="A40" s="289">
        <v>2118</v>
      </c>
      <c r="B40" s="290" t="s">
        <v>556</v>
      </c>
      <c r="C40" s="163">
        <v>0</v>
      </c>
      <c r="D40" s="163">
        <v>0</v>
      </c>
      <c r="E40" s="163">
        <v>1571428571</v>
      </c>
      <c r="F40" s="163">
        <v>0</v>
      </c>
      <c r="G40" s="163">
        <v>1571428571</v>
      </c>
      <c r="H40" s="164">
        <v>0</v>
      </c>
    </row>
    <row r="41" spans="1:8" ht="15.75">
      <c r="A41" s="287">
        <v>213</v>
      </c>
      <c r="B41" s="288" t="s">
        <v>499</v>
      </c>
      <c r="C41" s="161">
        <v>125252000</v>
      </c>
      <c r="D41" s="161">
        <v>0</v>
      </c>
      <c r="E41" s="161">
        <v>0</v>
      </c>
      <c r="F41" s="161">
        <v>0</v>
      </c>
      <c r="G41" s="161">
        <v>125252000</v>
      </c>
      <c r="H41" s="162">
        <v>0</v>
      </c>
    </row>
    <row r="42" spans="1:8" ht="15.75">
      <c r="A42" s="289">
        <v>2131</v>
      </c>
      <c r="B42" s="290" t="s">
        <v>500</v>
      </c>
      <c r="C42" s="163">
        <v>112752000</v>
      </c>
      <c r="D42" s="163">
        <v>0</v>
      </c>
      <c r="E42" s="163">
        <v>0</v>
      </c>
      <c r="F42" s="163">
        <v>0</v>
      </c>
      <c r="G42" s="163">
        <v>112752000</v>
      </c>
      <c r="H42" s="164">
        <v>0</v>
      </c>
    </row>
    <row r="43" spans="1:8" ht="15.75">
      <c r="A43" s="289">
        <v>2138</v>
      </c>
      <c r="B43" s="290" t="s">
        <v>501</v>
      </c>
      <c r="C43" s="163">
        <v>12500000</v>
      </c>
      <c r="D43" s="163">
        <v>0</v>
      </c>
      <c r="E43" s="163">
        <v>0</v>
      </c>
      <c r="F43" s="163">
        <v>0</v>
      </c>
      <c r="G43" s="163">
        <v>12500000</v>
      </c>
      <c r="H43" s="164">
        <v>0</v>
      </c>
    </row>
    <row r="44" spans="1:8" ht="15.75">
      <c r="A44" s="287">
        <v>214</v>
      </c>
      <c r="B44" s="288" t="s">
        <v>502</v>
      </c>
      <c r="C44" s="161">
        <v>0</v>
      </c>
      <c r="D44" s="161">
        <v>1329552211</v>
      </c>
      <c r="E44" s="161">
        <v>0</v>
      </c>
      <c r="F44" s="161">
        <v>499400926</v>
      </c>
      <c r="G44" s="161">
        <v>0</v>
      </c>
      <c r="H44" s="162">
        <v>1828953137</v>
      </c>
    </row>
    <row r="45" spans="1:8" ht="15.75">
      <c r="A45" s="289">
        <v>2141</v>
      </c>
      <c r="B45" s="290" t="s">
        <v>503</v>
      </c>
      <c r="C45" s="163">
        <v>0</v>
      </c>
      <c r="D45" s="163">
        <v>1302112564</v>
      </c>
      <c r="E45" s="163">
        <v>0</v>
      </c>
      <c r="F45" s="163">
        <v>497709646</v>
      </c>
      <c r="G45" s="163">
        <v>0</v>
      </c>
      <c r="H45" s="164">
        <v>1799822210</v>
      </c>
    </row>
    <row r="46" spans="1:8" ht="15.75">
      <c r="A46" s="289">
        <v>2143</v>
      </c>
      <c r="B46" s="290" t="s">
        <v>504</v>
      </c>
      <c r="C46" s="163">
        <v>0</v>
      </c>
      <c r="D46" s="163">
        <v>27439647</v>
      </c>
      <c r="E46" s="163">
        <v>0</v>
      </c>
      <c r="F46" s="163">
        <v>1691280</v>
      </c>
      <c r="G46" s="163">
        <v>0</v>
      </c>
      <c r="H46" s="164">
        <v>29130927</v>
      </c>
    </row>
    <row r="47" spans="1:8" ht="15.75">
      <c r="A47" s="287">
        <v>311</v>
      </c>
      <c r="B47" s="288" t="s">
        <v>505</v>
      </c>
      <c r="C47" s="161">
        <v>0</v>
      </c>
      <c r="D47" s="161">
        <v>7650802881</v>
      </c>
      <c r="E47" s="161">
        <v>7650802881</v>
      </c>
      <c r="F47" s="161">
        <v>4061155035</v>
      </c>
      <c r="G47" s="161">
        <v>0</v>
      </c>
      <c r="H47" s="162">
        <v>4061155035</v>
      </c>
    </row>
    <row r="48" spans="1:8" ht="15.75">
      <c r="A48" s="289">
        <v>3113</v>
      </c>
      <c r="B48" s="290" t="s">
        <v>506</v>
      </c>
      <c r="C48" s="163">
        <v>0</v>
      </c>
      <c r="D48" s="163">
        <v>1000000000</v>
      </c>
      <c r="E48" s="163">
        <v>1000000000</v>
      </c>
      <c r="F48" s="163">
        <v>0</v>
      </c>
      <c r="G48" s="163">
        <v>0</v>
      </c>
      <c r="H48" s="164">
        <v>0</v>
      </c>
    </row>
    <row r="49" spans="1:8" ht="15.75">
      <c r="A49" s="289">
        <v>3114</v>
      </c>
      <c r="B49" s="290" t="s">
        <v>507</v>
      </c>
      <c r="C49" s="163">
        <v>0</v>
      </c>
      <c r="D49" s="163">
        <v>6650802881</v>
      </c>
      <c r="E49" s="163">
        <v>6650802881</v>
      </c>
      <c r="F49" s="163">
        <v>4061155035</v>
      </c>
      <c r="G49" s="163">
        <v>0</v>
      </c>
      <c r="H49" s="164">
        <v>4061155035</v>
      </c>
    </row>
    <row r="50" spans="1:8" ht="15.75">
      <c r="A50" s="287">
        <v>312</v>
      </c>
      <c r="B50" s="288" t="s">
        <v>508</v>
      </c>
      <c r="C50" s="161">
        <v>0</v>
      </c>
      <c r="D50" s="161">
        <v>140000000</v>
      </c>
      <c r="E50" s="161">
        <v>140000000</v>
      </c>
      <c r="F50" s="161">
        <v>0</v>
      </c>
      <c r="G50" s="161">
        <v>0</v>
      </c>
      <c r="H50" s="162">
        <v>0</v>
      </c>
    </row>
    <row r="51" spans="1:8" ht="15.75">
      <c r="A51" s="289">
        <v>3121</v>
      </c>
      <c r="B51" s="290" t="s">
        <v>509</v>
      </c>
      <c r="C51" s="163">
        <v>0</v>
      </c>
      <c r="D51" s="163">
        <v>140000000</v>
      </c>
      <c r="E51" s="163">
        <v>140000000</v>
      </c>
      <c r="F51" s="163">
        <v>0</v>
      </c>
      <c r="G51" s="163">
        <v>0</v>
      </c>
      <c r="H51" s="164">
        <v>0</v>
      </c>
    </row>
    <row r="52" spans="1:8" ht="15.75">
      <c r="A52" s="287">
        <v>331</v>
      </c>
      <c r="B52" s="288" t="s">
        <v>510</v>
      </c>
      <c r="C52" s="161">
        <v>3803132398</v>
      </c>
      <c r="D52" s="161">
        <v>4858405323</v>
      </c>
      <c r="E52" s="161">
        <v>15720072641</v>
      </c>
      <c r="F52" s="161">
        <v>12930843972</v>
      </c>
      <c r="G52" s="161">
        <v>5793108832</v>
      </c>
      <c r="H52" s="162">
        <v>4059153088</v>
      </c>
    </row>
    <row r="53" spans="1:8" ht="15.75">
      <c r="A53" s="287">
        <v>333</v>
      </c>
      <c r="B53" s="288" t="s">
        <v>511</v>
      </c>
      <c r="C53" s="161">
        <v>0</v>
      </c>
      <c r="D53" s="161">
        <v>2171204996</v>
      </c>
      <c r="E53" s="161">
        <v>1132372726</v>
      </c>
      <c r="F53" s="161">
        <v>1665380191</v>
      </c>
      <c r="G53" s="161">
        <v>0</v>
      </c>
      <c r="H53" s="162">
        <v>2704212461</v>
      </c>
    </row>
    <row r="54" spans="1:8" ht="15.75">
      <c r="A54" s="289">
        <v>3331</v>
      </c>
      <c r="B54" s="290" t="s">
        <v>512</v>
      </c>
      <c r="C54" s="163">
        <v>0</v>
      </c>
      <c r="D54" s="163">
        <v>721287262</v>
      </c>
      <c r="E54" s="163">
        <v>1113458367</v>
      </c>
      <c r="F54" s="163">
        <v>1645102789</v>
      </c>
      <c r="G54" s="163">
        <v>0</v>
      </c>
      <c r="H54" s="164">
        <v>1252931684</v>
      </c>
    </row>
    <row r="55" spans="1:8" ht="15.75">
      <c r="A55" s="289">
        <v>33311</v>
      </c>
      <c r="B55" s="290" t="s">
        <v>513</v>
      </c>
      <c r="C55" s="163">
        <v>0</v>
      </c>
      <c r="D55" s="163">
        <v>721287262</v>
      </c>
      <c r="E55" s="163">
        <v>1113458367</v>
      </c>
      <c r="F55" s="163">
        <v>1645102789</v>
      </c>
      <c r="G55" s="163">
        <v>0</v>
      </c>
      <c r="H55" s="164">
        <v>1252931684</v>
      </c>
    </row>
    <row r="56" spans="1:8" ht="15.75">
      <c r="A56" s="289">
        <v>3334</v>
      </c>
      <c r="B56" s="290" t="s">
        <v>514</v>
      </c>
      <c r="C56" s="163">
        <v>0</v>
      </c>
      <c r="D56" s="163">
        <v>1449917734</v>
      </c>
      <c r="E56" s="163">
        <v>12294359</v>
      </c>
      <c r="F56" s="163">
        <v>13657402</v>
      </c>
      <c r="G56" s="163">
        <v>0</v>
      </c>
      <c r="H56" s="164">
        <v>1451280777</v>
      </c>
    </row>
    <row r="57" spans="1:8" ht="15.75">
      <c r="A57" s="289">
        <v>3337</v>
      </c>
      <c r="B57" s="290" t="s">
        <v>515</v>
      </c>
      <c r="C57" s="163">
        <v>0</v>
      </c>
      <c r="D57" s="163">
        <v>0</v>
      </c>
      <c r="E57" s="163">
        <v>3620000</v>
      </c>
      <c r="F57" s="163">
        <v>3620000</v>
      </c>
      <c r="G57" s="163">
        <v>0</v>
      </c>
      <c r="H57" s="164">
        <v>0</v>
      </c>
    </row>
    <row r="58" spans="1:8" ht="15.75">
      <c r="A58" s="289">
        <v>33372</v>
      </c>
      <c r="B58" s="290" t="s">
        <v>516</v>
      </c>
      <c r="C58" s="163">
        <v>0</v>
      </c>
      <c r="D58" s="163">
        <v>0</v>
      </c>
      <c r="E58" s="163">
        <v>3620000</v>
      </c>
      <c r="F58" s="163">
        <v>3620000</v>
      </c>
      <c r="G58" s="163">
        <v>0</v>
      </c>
      <c r="H58" s="164">
        <v>0</v>
      </c>
    </row>
    <row r="59" spans="1:8" ht="15.75">
      <c r="A59" s="289">
        <v>3338</v>
      </c>
      <c r="B59" s="290" t="s">
        <v>517</v>
      </c>
      <c r="C59" s="163">
        <v>0</v>
      </c>
      <c r="D59" s="163">
        <v>0</v>
      </c>
      <c r="E59" s="163">
        <v>3000000</v>
      </c>
      <c r="F59" s="163">
        <v>3000000</v>
      </c>
      <c r="G59" s="163">
        <v>0</v>
      </c>
      <c r="H59" s="164">
        <v>0</v>
      </c>
    </row>
    <row r="60" spans="1:8" ht="15.75">
      <c r="A60" s="287">
        <v>334</v>
      </c>
      <c r="B60" s="288" t="s">
        <v>518</v>
      </c>
      <c r="C60" s="161">
        <v>0</v>
      </c>
      <c r="D60" s="161">
        <v>0</v>
      </c>
      <c r="E60" s="161">
        <v>7187644736</v>
      </c>
      <c r="F60" s="161">
        <v>7187644736</v>
      </c>
      <c r="G60" s="161">
        <v>0</v>
      </c>
      <c r="H60" s="162">
        <v>0</v>
      </c>
    </row>
    <row r="61" spans="1:8" ht="15.75">
      <c r="A61" s="289">
        <v>3341</v>
      </c>
      <c r="B61" s="290" t="s">
        <v>519</v>
      </c>
      <c r="C61" s="163">
        <v>0</v>
      </c>
      <c r="D61" s="163">
        <v>0</v>
      </c>
      <c r="E61" s="163">
        <v>1052524736</v>
      </c>
      <c r="F61" s="163">
        <v>1052524736</v>
      </c>
      <c r="G61" s="163">
        <v>0</v>
      </c>
      <c r="H61" s="164">
        <v>0</v>
      </c>
    </row>
    <row r="62" spans="1:8" ht="15.75">
      <c r="A62" s="289">
        <v>3342</v>
      </c>
      <c r="B62" s="290" t="s">
        <v>520</v>
      </c>
      <c r="C62" s="163">
        <v>0</v>
      </c>
      <c r="D62" s="163">
        <v>0</v>
      </c>
      <c r="E62" s="163">
        <v>6135120000</v>
      </c>
      <c r="F62" s="163">
        <v>6135120000</v>
      </c>
      <c r="G62" s="163">
        <v>0</v>
      </c>
      <c r="H62" s="164">
        <v>0</v>
      </c>
    </row>
    <row r="63" spans="1:8" ht="15.75">
      <c r="A63" s="287">
        <v>338</v>
      </c>
      <c r="B63" s="288" t="s">
        <v>521</v>
      </c>
      <c r="C63" s="161">
        <v>1447464</v>
      </c>
      <c r="D63" s="161">
        <v>0</v>
      </c>
      <c r="E63" s="161">
        <v>197348457</v>
      </c>
      <c r="F63" s="161">
        <v>408658381</v>
      </c>
      <c r="G63" s="161">
        <v>3123738</v>
      </c>
      <c r="H63" s="162">
        <v>212986198</v>
      </c>
    </row>
    <row r="64" spans="1:8" ht="15.75">
      <c r="A64" s="289">
        <v>3383</v>
      </c>
      <c r="B64" s="290" t="s">
        <v>522</v>
      </c>
      <c r="C64" s="163">
        <v>1447464</v>
      </c>
      <c r="D64" s="163">
        <v>0</v>
      </c>
      <c r="E64" s="163">
        <v>197348457</v>
      </c>
      <c r="F64" s="163">
        <v>195672183</v>
      </c>
      <c r="G64" s="163">
        <v>3123738</v>
      </c>
      <c r="H64" s="164">
        <v>0</v>
      </c>
    </row>
    <row r="65" spans="1:8" ht="15.75">
      <c r="A65" s="289">
        <v>3388</v>
      </c>
      <c r="B65" s="290" t="s">
        <v>521</v>
      </c>
      <c r="C65" s="163">
        <v>0</v>
      </c>
      <c r="D65" s="163">
        <v>0</v>
      </c>
      <c r="E65" s="163">
        <v>0</v>
      </c>
      <c r="F65" s="163">
        <v>212986198</v>
      </c>
      <c r="G65" s="163">
        <v>0</v>
      </c>
      <c r="H65" s="164">
        <v>212986198</v>
      </c>
    </row>
    <row r="66" spans="1:8" ht="15.75">
      <c r="A66" s="287">
        <v>411</v>
      </c>
      <c r="B66" s="288" t="s">
        <v>523</v>
      </c>
      <c r="C66" s="161">
        <v>0</v>
      </c>
      <c r="D66" s="161">
        <v>28750000000</v>
      </c>
      <c r="E66" s="161">
        <v>0</v>
      </c>
      <c r="F66" s="161">
        <v>0</v>
      </c>
      <c r="G66" s="161">
        <v>0</v>
      </c>
      <c r="H66" s="162">
        <v>28750000000</v>
      </c>
    </row>
    <row r="67" spans="1:8" ht="15.75">
      <c r="A67" s="287">
        <v>414</v>
      </c>
      <c r="B67" s="288" t="s">
        <v>524</v>
      </c>
      <c r="C67" s="161">
        <v>0</v>
      </c>
      <c r="D67" s="161">
        <v>50000000</v>
      </c>
      <c r="E67" s="161">
        <v>0</v>
      </c>
      <c r="F67" s="161">
        <v>0</v>
      </c>
      <c r="G67" s="161">
        <v>0</v>
      </c>
      <c r="H67" s="162">
        <v>50000000</v>
      </c>
    </row>
    <row r="68" spans="1:8" ht="15.75">
      <c r="A68" s="287">
        <v>415</v>
      </c>
      <c r="B68" s="288" t="s">
        <v>525</v>
      </c>
      <c r="C68" s="161">
        <v>0</v>
      </c>
      <c r="D68" s="161">
        <v>50000000</v>
      </c>
      <c r="E68" s="161">
        <v>0</v>
      </c>
      <c r="F68" s="161">
        <v>0</v>
      </c>
      <c r="G68" s="161">
        <v>0</v>
      </c>
      <c r="H68" s="162">
        <v>50000000</v>
      </c>
    </row>
    <row r="69" spans="1:8" ht="15.75">
      <c r="A69" s="287">
        <v>416</v>
      </c>
      <c r="B69" s="288" t="s">
        <v>526</v>
      </c>
      <c r="C69" s="161">
        <v>0</v>
      </c>
      <c r="D69" s="161">
        <v>17175365</v>
      </c>
      <c r="E69" s="161">
        <v>0</v>
      </c>
      <c r="F69" s="161">
        <v>0</v>
      </c>
      <c r="G69" s="161">
        <v>0</v>
      </c>
      <c r="H69" s="162">
        <v>17175365</v>
      </c>
    </row>
    <row r="70" spans="1:8" ht="15.75">
      <c r="A70" s="287">
        <v>421</v>
      </c>
      <c r="B70" s="288" t="s">
        <v>527</v>
      </c>
      <c r="C70" s="161">
        <v>0</v>
      </c>
      <c r="D70" s="161">
        <v>591022453</v>
      </c>
      <c r="E70" s="161">
        <v>15189081</v>
      </c>
      <c r="F70" s="161">
        <v>48670781</v>
      </c>
      <c r="G70" s="161">
        <v>0</v>
      </c>
      <c r="H70" s="162">
        <v>624504153</v>
      </c>
    </row>
    <row r="71" spans="1:8" ht="15.75">
      <c r="A71" s="289">
        <v>4211</v>
      </c>
      <c r="B71" s="290" t="s">
        <v>528</v>
      </c>
      <c r="C71" s="163">
        <v>0</v>
      </c>
      <c r="D71" s="163">
        <v>279396880</v>
      </c>
      <c r="E71" s="163">
        <v>0</v>
      </c>
      <c r="F71" s="163">
        <v>0</v>
      </c>
      <c r="G71" s="163">
        <v>0</v>
      </c>
      <c r="H71" s="164">
        <v>279396880</v>
      </c>
    </row>
    <row r="72" spans="1:8" ht="15.75">
      <c r="A72" s="289">
        <v>4212</v>
      </c>
      <c r="B72" s="290" t="s">
        <v>529</v>
      </c>
      <c r="C72" s="163">
        <v>0</v>
      </c>
      <c r="D72" s="163">
        <v>311625573</v>
      </c>
      <c r="E72" s="163">
        <v>15189081</v>
      </c>
      <c r="F72" s="163">
        <v>48670781</v>
      </c>
      <c r="G72" s="163">
        <v>0</v>
      </c>
      <c r="H72" s="164">
        <v>345107273</v>
      </c>
    </row>
    <row r="73" spans="1:8" ht="15.75">
      <c r="A73" s="287">
        <v>431</v>
      </c>
      <c r="B73" s="288" t="s">
        <v>530</v>
      </c>
      <c r="C73" s="161">
        <v>0</v>
      </c>
      <c r="D73" s="161">
        <v>50000000</v>
      </c>
      <c r="E73" s="161">
        <v>0</v>
      </c>
      <c r="F73" s="161">
        <v>0</v>
      </c>
      <c r="G73" s="161">
        <v>0</v>
      </c>
      <c r="H73" s="162">
        <v>50000000</v>
      </c>
    </row>
    <row r="74" spans="1:8" ht="15.75">
      <c r="A74" s="289">
        <v>4311</v>
      </c>
      <c r="B74" s="290" t="s">
        <v>531</v>
      </c>
      <c r="C74" s="163">
        <v>0</v>
      </c>
      <c r="D74" s="163">
        <v>50000000</v>
      </c>
      <c r="E74" s="163">
        <v>0</v>
      </c>
      <c r="F74" s="163">
        <v>0</v>
      </c>
      <c r="G74" s="163">
        <v>0</v>
      </c>
      <c r="H74" s="164">
        <v>50000000</v>
      </c>
    </row>
    <row r="75" spans="1:8" ht="15.75">
      <c r="A75" s="287">
        <v>511</v>
      </c>
      <c r="B75" s="288" t="s">
        <v>532</v>
      </c>
      <c r="C75" s="161">
        <v>0</v>
      </c>
      <c r="D75" s="161">
        <v>0</v>
      </c>
      <c r="E75" s="161">
        <v>16197118371</v>
      </c>
      <c r="F75" s="161">
        <v>16197118371</v>
      </c>
      <c r="G75" s="161">
        <v>0</v>
      </c>
      <c r="H75" s="162">
        <v>0</v>
      </c>
    </row>
    <row r="76" spans="1:8" ht="15.75">
      <c r="A76" s="289">
        <v>5111</v>
      </c>
      <c r="B76" s="290" t="s">
        <v>533</v>
      </c>
      <c r="C76" s="163">
        <v>0</v>
      </c>
      <c r="D76" s="163">
        <v>0</v>
      </c>
      <c r="E76" s="163">
        <v>16189638371</v>
      </c>
      <c r="F76" s="163">
        <v>16189638371</v>
      </c>
      <c r="G76" s="163">
        <v>0</v>
      </c>
      <c r="H76" s="164">
        <v>0</v>
      </c>
    </row>
    <row r="77" spans="1:8" ht="15.75">
      <c r="A77" s="289">
        <v>5114</v>
      </c>
      <c r="B77" s="290" t="s">
        <v>557</v>
      </c>
      <c r="C77" s="163">
        <v>0</v>
      </c>
      <c r="D77" s="163">
        <v>0</v>
      </c>
      <c r="E77" s="163">
        <v>7480000</v>
      </c>
      <c r="F77" s="163">
        <v>7480000</v>
      </c>
      <c r="G77" s="163">
        <v>0</v>
      </c>
      <c r="H77" s="164">
        <v>0</v>
      </c>
    </row>
    <row r="78" spans="1:8" ht="15.75">
      <c r="A78" s="287">
        <v>515</v>
      </c>
      <c r="B78" s="288" t="s">
        <v>534</v>
      </c>
      <c r="C78" s="161">
        <v>0</v>
      </c>
      <c r="D78" s="161">
        <v>0</v>
      </c>
      <c r="E78" s="161">
        <v>10548565</v>
      </c>
      <c r="F78" s="161">
        <v>10548565</v>
      </c>
      <c r="G78" s="161">
        <v>0</v>
      </c>
      <c r="H78" s="162">
        <v>0</v>
      </c>
    </row>
    <row r="79" spans="1:8" ht="15.75">
      <c r="A79" s="287">
        <v>621</v>
      </c>
      <c r="B79" s="288" t="s">
        <v>535</v>
      </c>
      <c r="C79" s="161">
        <v>0</v>
      </c>
      <c r="D79" s="161">
        <v>0</v>
      </c>
      <c r="E79" s="161">
        <v>11281018786</v>
      </c>
      <c r="F79" s="161">
        <v>11281018786</v>
      </c>
      <c r="G79" s="161">
        <v>0</v>
      </c>
      <c r="H79" s="162">
        <v>0</v>
      </c>
    </row>
    <row r="80" spans="1:8" ht="15.75">
      <c r="A80" s="289">
        <v>6211</v>
      </c>
      <c r="B80" s="290" t="s">
        <v>536</v>
      </c>
      <c r="C80" s="163">
        <v>0</v>
      </c>
      <c r="D80" s="163">
        <v>0</v>
      </c>
      <c r="E80" s="163">
        <v>10668673268</v>
      </c>
      <c r="F80" s="163">
        <v>10668673268</v>
      </c>
      <c r="G80" s="163">
        <v>0</v>
      </c>
      <c r="H80" s="164">
        <v>0</v>
      </c>
    </row>
    <row r="81" spans="1:8" ht="15.75">
      <c r="A81" s="289">
        <v>6213</v>
      </c>
      <c r="B81" s="290" t="s">
        <v>537</v>
      </c>
      <c r="C81" s="163">
        <v>0</v>
      </c>
      <c r="D81" s="163">
        <v>0</v>
      </c>
      <c r="E81" s="163">
        <v>612345518</v>
      </c>
      <c r="F81" s="163">
        <v>612345518</v>
      </c>
      <c r="G81" s="163">
        <v>0</v>
      </c>
      <c r="H81" s="164">
        <v>0</v>
      </c>
    </row>
    <row r="82" spans="1:8" ht="15.75">
      <c r="A82" s="287">
        <v>622</v>
      </c>
      <c r="B82" s="288" t="s">
        <v>538</v>
      </c>
      <c r="C82" s="161">
        <v>0</v>
      </c>
      <c r="D82" s="161">
        <v>0</v>
      </c>
      <c r="E82" s="161">
        <v>6363120000</v>
      </c>
      <c r="F82" s="161">
        <v>6363120000</v>
      </c>
      <c r="G82" s="161">
        <v>0</v>
      </c>
      <c r="H82" s="162">
        <v>0</v>
      </c>
    </row>
    <row r="83" spans="1:8" ht="15.75">
      <c r="A83" s="289">
        <v>6221</v>
      </c>
      <c r="B83" s="290" t="s">
        <v>539</v>
      </c>
      <c r="C83" s="163">
        <v>0</v>
      </c>
      <c r="D83" s="163">
        <v>0</v>
      </c>
      <c r="E83" s="163">
        <v>6135120000</v>
      </c>
      <c r="F83" s="163">
        <v>6135120000</v>
      </c>
      <c r="G83" s="163">
        <v>0</v>
      </c>
      <c r="H83" s="164">
        <v>0</v>
      </c>
    </row>
    <row r="84" spans="1:8" ht="15.75">
      <c r="A84" s="289">
        <v>6223</v>
      </c>
      <c r="B84" s="290" t="s">
        <v>540</v>
      </c>
      <c r="C84" s="163">
        <v>0</v>
      </c>
      <c r="D84" s="163">
        <v>0</v>
      </c>
      <c r="E84" s="163">
        <v>228000000</v>
      </c>
      <c r="F84" s="163">
        <v>228000000</v>
      </c>
      <c r="G84" s="163">
        <v>0</v>
      </c>
      <c r="H84" s="164">
        <v>0</v>
      </c>
    </row>
    <row r="85" spans="1:8" ht="15.75">
      <c r="A85" s="287">
        <v>627</v>
      </c>
      <c r="B85" s="288" t="s">
        <v>541</v>
      </c>
      <c r="C85" s="161">
        <v>0</v>
      </c>
      <c r="D85" s="161">
        <v>0</v>
      </c>
      <c r="E85" s="161">
        <v>591737632</v>
      </c>
      <c r="F85" s="161">
        <v>591737632</v>
      </c>
      <c r="G85" s="161">
        <v>0</v>
      </c>
      <c r="H85" s="162">
        <v>0</v>
      </c>
    </row>
    <row r="86" spans="1:8" ht="15.75">
      <c r="A86" s="289">
        <v>6271</v>
      </c>
      <c r="B86" s="290" t="s">
        <v>542</v>
      </c>
      <c r="C86" s="163">
        <v>0</v>
      </c>
      <c r="D86" s="163">
        <v>0</v>
      </c>
      <c r="E86" s="163">
        <v>192905000</v>
      </c>
      <c r="F86" s="163">
        <v>192905000</v>
      </c>
      <c r="G86" s="163">
        <v>0</v>
      </c>
      <c r="H86" s="164">
        <v>0</v>
      </c>
    </row>
    <row r="87" spans="1:8" ht="15.75">
      <c r="A87" s="289">
        <v>6272</v>
      </c>
      <c r="B87" s="290" t="s">
        <v>543</v>
      </c>
      <c r="C87" s="163">
        <v>0</v>
      </c>
      <c r="D87" s="163">
        <v>0</v>
      </c>
      <c r="E87" s="163">
        <v>19200000</v>
      </c>
      <c r="F87" s="163">
        <v>19200000</v>
      </c>
      <c r="G87" s="163">
        <v>0</v>
      </c>
      <c r="H87" s="164">
        <v>0</v>
      </c>
    </row>
    <row r="88" spans="1:8" ht="15.75">
      <c r="A88" s="289">
        <v>6273</v>
      </c>
      <c r="B88" s="290" t="s">
        <v>558</v>
      </c>
      <c r="C88" s="163">
        <v>0</v>
      </c>
      <c r="D88" s="163">
        <v>0</v>
      </c>
      <c r="E88" s="163">
        <v>18813711</v>
      </c>
      <c r="F88" s="163">
        <v>18813711</v>
      </c>
      <c r="G88" s="163">
        <v>0</v>
      </c>
      <c r="H88" s="164">
        <v>0</v>
      </c>
    </row>
    <row r="89" spans="1:8" ht="15.75">
      <c r="A89" s="289">
        <v>6274</v>
      </c>
      <c r="B89" s="290" t="s">
        <v>544</v>
      </c>
      <c r="C89" s="163">
        <v>0</v>
      </c>
      <c r="D89" s="163">
        <v>0</v>
      </c>
      <c r="E89" s="163">
        <v>227839438</v>
      </c>
      <c r="F89" s="163">
        <v>227839438</v>
      </c>
      <c r="G89" s="163">
        <v>0</v>
      </c>
      <c r="H89" s="164">
        <v>0</v>
      </c>
    </row>
    <row r="90" spans="1:8" ht="15.75">
      <c r="A90" s="289">
        <v>6277</v>
      </c>
      <c r="B90" s="290" t="s">
        <v>545</v>
      </c>
      <c r="C90" s="163">
        <v>0</v>
      </c>
      <c r="D90" s="163">
        <v>0</v>
      </c>
      <c r="E90" s="163">
        <v>132979483</v>
      </c>
      <c r="F90" s="163">
        <v>132979483</v>
      </c>
      <c r="G90" s="163">
        <v>0</v>
      </c>
      <c r="H90" s="164">
        <v>0</v>
      </c>
    </row>
    <row r="91" spans="1:8" ht="15.75">
      <c r="A91" s="287">
        <v>632</v>
      </c>
      <c r="B91" s="288" t="s">
        <v>546</v>
      </c>
      <c r="C91" s="161">
        <v>0</v>
      </c>
      <c r="D91" s="161">
        <v>0</v>
      </c>
      <c r="E91" s="161">
        <v>14223912003</v>
      </c>
      <c r="F91" s="161">
        <v>14223912003</v>
      </c>
      <c r="G91" s="161">
        <v>0</v>
      </c>
      <c r="H91" s="162">
        <v>0</v>
      </c>
    </row>
    <row r="92" spans="1:8" ht="15.75">
      <c r="A92" s="289">
        <v>6321</v>
      </c>
      <c r="B92" s="290" t="s">
        <v>547</v>
      </c>
      <c r="C92" s="163">
        <v>0</v>
      </c>
      <c r="D92" s="163">
        <v>0</v>
      </c>
      <c r="E92" s="163">
        <v>14217037742</v>
      </c>
      <c r="F92" s="163">
        <v>14217037742</v>
      </c>
      <c r="G92" s="163">
        <v>0</v>
      </c>
      <c r="H92" s="164">
        <v>0</v>
      </c>
    </row>
    <row r="93" spans="1:8" ht="15.75">
      <c r="A93" s="289">
        <v>6324</v>
      </c>
      <c r="B93" s="290" t="s">
        <v>559</v>
      </c>
      <c r="C93" s="163">
        <v>0</v>
      </c>
      <c r="D93" s="163">
        <v>0</v>
      </c>
      <c r="E93" s="163">
        <v>6874261</v>
      </c>
      <c r="F93" s="163">
        <v>6874261</v>
      </c>
      <c r="G93" s="163">
        <v>0</v>
      </c>
      <c r="H93" s="164">
        <v>0</v>
      </c>
    </row>
    <row r="94" spans="1:8" ht="15.75">
      <c r="A94" s="287">
        <v>635</v>
      </c>
      <c r="B94" s="288" t="s">
        <v>548</v>
      </c>
      <c r="C94" s="161">
        <v>0</v>
      </c>
      <c r="D94" s="161">
        <v>0</v>
      </c>
      <c r="E94" s="161">
        <v>478348799</v>
      </c>
      <c r="F94" s="161">
        <v>478348799</v>
      </c>
      <c r="G94" s="161">
        <v>0</v>
      </c>
      <c r="H94" s="162">
        <v>0</v>
      </c>
    </row>
    <row r="95" spans="1:8" ht="15.75">
      <c r="A95" s="289">
        <v>6351</v>
      </c>
      <c r="B95" s="290" t="s">
        <v>549</v>
      </c>
      <c r="C95" s="163">
        <v>0</v>
      </c>
      <c r="D95" s="163">
        <v>0</v>
      </c>
      <c r="E95" s="163">
        <v>478348799</v>
      </c>
      <c r="F95" s="163">
        <v>478348799</v>
      </c>
      <c r="G95" s="163">
        <v>0</v>
      </c>
      <c r="H95" s="164">
        <v>0</v>
      </c>
    </row>
    <row r="96" spans="1:8" ht="15.75">
      <c r="A96" s="287">
        <v>642</v>
      </c>
      <c r="B96" s="288" t="s">
        <v>550</v>
      </c>
      <c r="C96" s="161">
        <v>0</v>
      </c>
      <c r="D96" s="161">
        <v>0</v>
      </c>
      <c r="E96" s="161">
        <v>2179445513</v>
      </c>
      <c r="F96" s="161">
        <v>2179445513</v>
      </c>
      <c r="G96" s="161">
        <v>0</v>
      </c>
      <c r="H96" s="162">
        <v>0</v>
      </c>
    </row>
    <row r="97" spans="1:8" ht="15.75">
      <c r="A97" s="287">
        <v>711</v>
      </c>
      <c r="B97" s="288" t="s">
        <v>551</v>
      </c>
      <c r="C97" s="161">
        <v>0</v>
      </c>
      <c r="D97" s="161">
        <v>0</v>
      </c>
      <c r="E97" s="161">
        <v>264624511</v>
      </c>
      <c r="F97" s="161">
        <v>264624511</v>
      </c>
      <c r="G97" s="161">
        <v>0</v>
      </c>
      <c r="H97" s="162">
        <v>0</v>
      </c>
    </row>
    <row r="98" spans="1:8" ht="15.75">
      <c r="A98" s="287">
        <v>811</v>
      </c>
      <c r="B98" s="288" t="s">
        <v>552</v>
      </c>
      <c r="C98" s="161">
        <v>0</v>
      </c>
      <c r="D98" s="161">
        <v>0</v>
      </c>
      <c r="E98" s="161">
        <v>526050283</v>
      </c>
      <c r="F98" s="161">
        <v>526050283</v>
      </c>
      <c r="G98" s="161">
        <v>0</v>
      </c>
      <c r="H98" s="162">
        <v>0</v>
      </c>
    </row>
    <row r="99" spans="1:8" ht="15.75">
      <c r="A99" s="287">
        <v>821</v>
      </c>
      <c r="B99" s="288" t="s">
        <v>553</v>
      </c>
      <c r="C99" s="161">
        <v>0</v>
      </c>
      <c r="D99" s="161">
        <v>0</v>
      </c>
      <c r="E99" s="161">
        <v>13657402</v>
      </c>
      <c r="F99" s="161">
        <v>13657402</v>
      </c>
      <c r="G99" s="161">
        <v>0</v>
      </c>
      <c r="H99" s="162">
        <v>0</v>
      </c>
    </row>
    <row r="100" spans="1:8" ht="16.5" thickBot="1">
      <c r="A100" s="291">
        <v>911</v>
      </c>
      <c r="B100" s="292" t="s">
        <v>554</v>
      </c>
      <c r="C100" s="165">
        <v>0</v>
      </c>
      <c r="D100" s="165">
        <v>0</v>
      </c>
      <c r="E100" s="165">
        <v>16590593325</v>
      </c>
      <c r="F100" s="165">
        <v>16590593325</v>
      </c>
      <c r="G100" s="165">
        <v>0</v>
      </c>
      <c r="H100" s="166">
        <v>0</v>
      </c>
    </row>
  </sheetData>
  <mergeCells count="9">
    <mergeCell ref="G8:H8"/>
    <mergeCell ref="A1:H1"/>
    <mergeCell ref="A2:H2"/>
    <mergeCell ref="A5:H5"/>
    <mergeCell ref="A8:A9"/>
    <mergeCell ref="B8:B9"/>
    <mergeCell ref="C8:D8"/>
    <mergeCell ref="E8:F8"/>
    <mergeCell ref="A6:H6"/>
  </mergeCells>
  <printOptions/>
  <pageMargins left="0.75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00">
      <selection activeCell="A118" sqref="A118:IV118"/>
    </sheetView>
  </sheetViews>
  <sheetFormatPr defaultColWidth="9.00390625" defaultRowHeight="15.75"/>
  <cols>
    <col min="1" max="1" width="42.0039062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9.00390625" style="43" customWidth="1"/>
    <col min="7" max="7" width="13.75390625" style="43" bestFit="1" customWidth="1"/>
    <col min="8" max="16384" width="9.00390625" style="43" customWidth="1"/>
  </cols>
  <sheetData>
    <row r="1" spans="1:8" ht="15.75">
      <c r="A1" s="193" t="s">
        <v>7</v>
      </c>
      <c r="B1" s="194"/>
      <c r="C1" s="3"/>
      <c r="D1" s="3" t="s">
        <v>8</v>
      </c>
      <c r="E1" s="4"/>
      <c r="G1" s="3"/>
      <c r="H1" s="1"/>
    </row>
    <row r="2" spans="1:8" ht="15.75">
      <c r="A2" s="195" t="s">
        <v>9</v>
      </c>
      <c r="B2" s="195"/>
      <c r="C2" s="195"/>
      <c r="D2" s="3" t="s">
        <v>562</v>
      </c>
      <c r="E2" s="3"/>
      <c r="H2" s="2"/>
    </row>
    <row r="3" spans="1:7" ht="15.75">
      <c r="A3" s="196" t="s">
        <v>10</v>
      </c>
      <c r="B3" s="196"/>
      <c r="C3" s="5"/>
      <c r="D3" s="3" t="s">
        <v>11</v>
      </c>
      <c r="E3" s="3"/>
      <c r="F3" s="5"/>
      <c r="G3" s="4"/>
    </row>
    <row r="4" spans="1:5" ht="15.75">
      <c r="A4" s="4"/>
      <c r="B4" s="4"/>
      <c r="C4" s="197"/>
      <c r="D4" s="197"/>
      <c r="E4" s="4"/>
    </row>
    <row r="5" spans="1:5" s="6" customFormat="1" ht="19.5" customHeight="1">
      <c r="A5" s="192" t="s">
        <v>12</v>
      </c>
      <c r="B5" s="192"/>
      <c r="C5" s="192"/>
      <c r="D5" s="192"/>
      <c r="E5" s="192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13</v>
      </c>
      <c r="B7" s="10" t="s">
        <v>14</v>
      </c>
      <c r="C7" s="11" t="s">
        <v>15</v>
      </c>
      <c r="D7" s="12" t="s">
        <v>16</v>
      </c>
      <c r="E7" s="13" t="s">
        <v>454</v>
      </c>
    </row>
    <row r="8" spans="1:5" s="20" customFormat="1" ht="20.25" customHeight="1">
      <c r="A8" s="15" t="s">
        <v>17</v>
      </c>
      <c r="B8" s="16"/>
      <c r="C8" s="17"/>
      <c r="D8" s="18">
        <v>0</v>
      </c>
      <c r="E8" s="19"/>
    </row>
    <row r="9" spans="1:5" s="20" customFormat="1" ht="20.25" customHeight="1">
      <c r="A9" s="15" t="s">
        <v>18</v>
      </c>
      <c r="B9" s="16" t="s">
        <v>19</v>
      </c>
      <c r="C9" s="17"/>
      <c r="D9" s="18">
        <f>D10+D16+D23+D26</f>
        <v>36997999816</v>
      </c>
      <c r="E9" s="19">
        <f>E10+E16+E23+E26</f>
        <v>37757525361</v>
      </c>
    </row>
    <row r="10" spans="1:5" s="20" customFormat="1" ht="20.25" customHeight="1">
      <c r="A10" s="15" t="s">
        <v>20</v>
      </c>
      <c r="B10" s="16" t="s">
        <v>21</v>
      </c>
      <c r="C10" s="17"/>
      <c r="D10" s="18">
        <f>D11</f>
        <v>5232053380</v>
      </c>
      <c r="E10" s="19">
        <f>E11</f>
        <v>3422794206</v>
      </c>
    </row>
    <row r="11" spans="1:5" s="20" customFormat="1" ht="20.25" customHeight="1">
      <c r="A11" s="21" t="s">
        <v>22</v>
      </c>
      <c r="B11" s="22" t="s">
        <v>23</v>
      </c>
      <c r="C11" s="23"/>
      <c r="D11" s="24">
        <f>BCDSPS!G10+BCDSPS!G12</f>
        <v>5232053380</v>
      </c>
      <c r="E11" s="25">
        <f>BCDSPS!C10+BCDSPS!C12</f>
        <v>3422794206</v>
      </c>
    </row>
    <row r="12" spans="1:5" s="20" customFormat="1" ht="20.25" customHeight="1">
      <c r="A12" s="21" t="s">
        <v>24</v>
      </c>
      <c r="B12" s="22" t="s">
        <v>25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26</v>
      </c>
      <c r="B13" s="16" t="s">
        <v>27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28</v>
      </c>
      <c r="B14" s="22" t="s">
        <v>29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30</v>
      </c>
      <c r="B15" s="22" t="s">
        <v>31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32</v>
      </c>
      <c r="B16" s="16" t="s">
        <v>33</v>
      </c>
      <c r="C16" s="17"/>
      <c r="D16" s="18">
        <f>SUM(D17:D22)</f>
        <v>14622161125</v>
      </c>
      <c r="E16" s="26">
        <f>E17+E18+E19+E21+E22</f>
        <v>18918232693</v>
      </c>
    </row>
    <row r="17" spans="1:5" s="20" customFormat="1" ht="20.25" customHeight="1">
      <c r="A17" s="21" t="s">
        <v>34</v>
      </c>
      <c r="B17" s="22" t="s">
        <v>35</v>
      </c>
      <c r="C17" s="23"/>
      <c r="D17" s="24">
        <f>BCDSPS!G19</f>
        <v>8440964235</v>
      </c>
      <c r="E17" s="25">
        <f>BCDSPS!C19</f>
        <v>16628179969</v>
      </c>
    </row>
    <row r="18" spans="1:5" s="20" customFormat="1" ht="20.25" customHeight="1">
      <c r="A18" s="21" t="s">
        <v>36</v>
      </c>
      <c r="B18" s="22" t="s">
        <v>37</v>
      </c>
      <c r="C18" s="23"/>
      <c r="D18" s="24">
        <f>BCDSPS!G52</f>
        <v>5793108832</v>
      </c>
      <c r="E18" s="25">
        <f>BCDSPS!C52</f>
        <v>3803132398</v>
      </c>
    </row>
    <row r="19" spans="1:5" s="20" customFormat="1" ht="20.25" customHeight="1">
      <c r="A19" s="21" t="s">
        <v>38</v>
      </c>
      <c r="B19" s="22" t="s">
        <v>39</v>
      </c>
      <c r="C19" s="23"/>
      <c r="D19" s="24">
        <f>BCDSPS!G26</f>
        <v>1020000000</v>
      </c>
      <c r="E19" s="25"/>
    </row>
    <row r="20" spans="1:5" s="20" customFormat="1" ht="20.25" customHeight="1">
      <c r="A20" s="21" t="s">
        <v>40</v>
      </c>
      <c r="B20" s="22" t="s">
        <v>41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42</v>
      </c>
      <c r="B21" s="22" t="s">
        <v>43</v>
      </c>
      <c r="C21" s="23"/>
      <c r="D21" s="24">
        <f>BCDSPS!G63</f>
        <v>3123738</v>
      </c>
      <c r="E21" s="25">
        <f>BCDSPS!C63</f>
        <v>1447464</v>
      </c>
    </row>
    <row r="22" spans="1:5" s="20" customFormat="1" ht="20.25" customHeight="1">
      <c r="A22" s="21" t="s">
        <v>44</v>
      </c>
      <c r="B22" s="22" t="s">
        <v>45</v>
      </c>
      <c r="C22" s="23"/>
      <c r="D22" s="24">
        <f>-BCDSPS!H25</f>
        <v>-635035680</v>
      </c>
      <c r="E22" s="25">
        <f>-BCDSPS!D25</f>
        <v>-1514527138</v>
      </c>
    </row>
    <row r="23" spans="1:5" s="20" customFormat="1" ht="20.25" customHeight="1">
      <c r="A23" s="15" t="s">
        <v>46</v>
      </c>
      <c r="B23" s="16" t="s">
        <v>47</v>
      </c>
      <c r="C23" s="17"/>
      <c r="D23" s="18">
        <f>D24</f>
        <v>16937181393</v>
      </c>
      <c r="E23" s="19">
        <f>E24</f>
        <v>15416498462</v>
      </c>
    </row>
    <row r="24" spans="1:5" s="20" customFormat="1" ht="20.25" customHeight="1">
      <c r="A24" s="21" t="s">
        <v>48</v>
      </c>
      <c r="B24" s="22" t="s">
        <v>49</v>
      </c>
      <c r="C24" s="23"/>
      <c r="D24" s="24">
        <f>BCDSPS!G27+BCDSPS!G29+BCDSPS!G31</f>
        <v>16937181393</v>
      </c>
      <c r="E24" s="25">
        <f>BCDSPS!C27+BCDSPS!C29+BCDSPS!C31</f>
        <v>15416498462</v>
      </c>
    </row>
    <row r="25" spans="1:5" s="20" customFormat="1" ht="20.25" customHeight="1">
      <c r="A25" s="21" t="s">
        <v>50</v>
      </c>
      <c r="B25" s="22" t="s">
        <v>51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52</v>
      </c>
      <c r="B26" s="16" t="s">
        <v>53</v>
      </c>
      <c r="C26" s="17"/>
      <c r="D26" s="18">
        <f>D29</f>
        <v>206603918</v>
      </c>
      <c r="E26" s="26">
        <f>E27</f>
        <v>0</v>
      </c>
    </row>
    <row r="27" spans="1:5" s="20" customFormat="1" ht="20.25" customHeight="1">
      <c r="A27" s="21" t="s">
        <v>54</v>
      </c>
      <c r="B27" s="22" t="s">
        <v>55</v>
      </c>
      <c r="C27" s="23"/>
      <c r="D27" s="167">
        <v>0</v>
      </c>
      <c r="E27" s="168">
        <v>0</v>
      </c>
    </row>
    <row r="28" spans="1:5" s="20" customFormat="1" ht="20.25" customHeight="1">
      <c r="A28" s="21" t="s">
        <v>56</v>
      </c>
      <c r="B28" s="22" t="s">
        <v>57</v>
      </c>
      <c r="C28" s="23"/>
      <c r="D28" s="24">
        <v>0</v>
      </c>
      <c r="E28" s="25">
        <v>0</v>
      </c>
    </row>
    <row r="29" spans="1:5" s="20" customFormat="1" ht="20.25" customHeight="1">
      <c r="A29" s="21" t="s">
        <v>58</v>
      </c>
      <c r="B29" s="22" t="s">
        <v>59</v>
      </c>
      <c r="C29" s="23"/>
      <c r="D29" s="24">
        <f>BCDSPS!G20</f>
        <v>206603918</v>
      </c>
      <c r="E29" s="25">
        <v>0</v>
      </c>
    </row>
    <row r="30" spans="1:5" s="20" customFormat="1" ht="20.25" customHeight="1">
      <c r="A30" s="21" t="s">
        <v>60</v>
      </c>
      <c r="B30" s="22" t="s">
        <v>61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62</v>
      </c>
      <c r="B31" s="16" t="s">
        <v>63</v>
      </c>
      <c r="C31" s="17"/>
      <c r="D31" s="18">
        <f>D38</f>
        <v>10241518284</v>
      </c>
      <c r="E31" s="26">
        <f>E38</f>
        <v>8932572457</v>
      </c>
    </row>
    <row r="32" spans="1:5" s="20" customFormat="1" ht="20.25" customHeight="1">
      <c r="A32" s="15" t="s">
        <v>64</v>
      </c>
      <c r="B32" s="16" t="s">
        <v>65</v>
      </c>
      <c r="C32" s="17"/>
      <c r="D32" s="18">
        <v>0</v>
      </c>
      <c r="E32" s="19">
        <v>0</v>
      </c>
    </row>
    <row r="33" spans="1:5" s="20" customFormat="1" ht="20.25" customHeight="1">
      <c r="A33" s="21" t="s">
        <v>66</v>
      </c>
      <c r="B33" s="22" t="s">
        <v>67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68</v>
      </c>
      <c r="B34" s="22" t="s">
        <v>69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70</v>
      </c>
      <c r="B35" s="22" t="s">
        <v>71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72</v>
      </c>
      <c r="B36" s="22" t="s">
        <v>73</v>
      </c>
      <c r="C36" s="23"/>
      <c r="D36" s="24">
        <v>0</v>
      </c>
      <c r="E36" s="25">
        <v>0</v>
      </c>
    </row>
    <row r="37" spans="1:5" s="20" customFormat="1" ht="20.25" customHeight="1">
      <c r="A37" s="21" t="s">
        <v>74</v>
      </c>
      <c r="B37" s="22" t="s">
        <v>75</v>
      </c>
      <c r="C37" s="23"/>
      <c r="D37" s="24">
        <v>0</v>
      </c>
      <c r="E37" s="25">
        <v>0</v>
      </c>
    </row>
    <row r="38" spans="1:5" s="20" customFormat="1" ht="20.25" customHeight="1">
      <c r="A38" s="15" t="s">
        <v>76</v>
      </c>
      <c r="B38" s="16" t="s">
        <v>77</v>
      </c>
      <c r="C38" s="17"/>
      <c r="D38" s="18">
        <f>D39+D45+D48</f>
        <v>10241518284</v>
      </c>
      <c r="E38" s="26">
        <f>E39+E45+E48</f>
        <v>8932572457</v>
      </c>
    </row>
    <row r="39" spans="1:5" s="20" customFormat="1" ht="20.25" customHeight="1">
      <c r="A39" s="15" t="s">
        <v>78</v>
      </c>
      <c r="B39" s="16" t="s">
        <v>79</v>
      </c>
      <c r="C39" s="17"/>
      <c r="D39" s="18">
        <f>D40+D41</f>
        <v>10145397211</v>
      </c>
      <c r="E39" s="26">
        <f>E40+E41</f>
        <v>8834760104</v>
      </c>
    </row>
    <row r="40" spans="1:5" s="20" customFormat="1" ht="20.25" customHeight="1">
      <c r="A40" s="21" t="s">
        <v>80</v>
      </c>
      <c r="B40" s="22" t="s">
        <v>81</v>
      </c>
      <c r="C40" s="23"/>
      <c r="D40" s="24">
        <f>BCDSPS!G36</f>
        <v>11945219421</v>
      </c>
      <c r="E40" s="25">
        <f>BCDSPS!C36</f>
        <v>10136872668</v>
      </c>
    </row>
    <row r="41" spans="1:5" s="20" customFormat="1" ht="20.25" customHeight="1">
      <c r="A41" s="21" t="s">
        <v>82</v>
      </c>
      <c r="B41" s="22" t="s">
        <v>83</v>
      </c>
      <c r="C41" s="23"/>
      <c r="D41" s="24">
        <f>-BCDSPS!H45</f>
        <v>-1799822210</v>
      </c>
      <c r="E41" s="25">
        <f>-BCDSPS!D45</f>
        <v>-1302112564</v>
      </c>
    </row>
    <row r="42" spans="1:5" s="20" customFormat="1" ht="20.25" customHeight="1">
      <c r="A42" s="15" t="s">
        <v>84</v>
      </c>
      <c r="B42" s="16" t="s">
        <v>85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80</v>
      </c>
      <c r="B43" s="22" t="s">
        <v>86</v>
      </c>
      <c r="C43" s="23"/>
      <c r="D43" s="24">
        <v>0</v>
      </c>
      <c r="E43" s="25">
        <v>0</v>
      </c>
    </row>
    <row r="44" spans="1:5" s="20" customFormat="1" ht="20.25" customHeight="1">
      <c r="A44" s="21" t="s">
        <v>82</v>
      </c>
      <c r="B44" s="22" t="s">
        <v>87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88</v>
      </c>
      <c r="B45" s="16" t="s">
        <v>89</v>
      </c>
      <c r="C45" s="17"/>
      <c r="D45" s="18">
        <f>D46+D47</f>
        <v>96121073</v>
      </c>
      <c r="E45" s="26">
        <f>E46+E47</f>
        <v>97812353</v>
      </c>
    </row>
    <row r="46" spans="1:5" s="20" customFormat="1" ht="20.25" customHeight="1">
      <c r="A46" s="21" t="s">
        <v>80</v>
      </c>
      <c r="B46" s="22" t="s">
        <v>90</v>
      </c>
      <c r="C46" s="23"/>
      <c r="D46" s="24">
        <f>BCDSPS!G41</f>
        <v>125252000</v>
      </c>
      <c r="E46" s="25">
        <f>BCDSPS!C41</f>
        <v>125252000</v>
      </c>
    </row>
    <row r="47" spans="1:5" s="20" customFormat="1" ht="20.25" customHeight="1">
      <c r="A47" s="21" t="s">
        <v>82</v>
      </c>
      <c r="B47" s="22" t="s">
        <v>91</v>
      </c>
      <c r="C47" s="23"/>
      <c r="D47" s="24">
        <f>-BCDSPS!H46</f>
        <v>-29130927</v>
      </c>
      <c r="E47" s="25">
        <f>-BCDSPS!D46</f>
        <v>-27439647</v>
      </c>
    </row>
    <row r="48" spans="1:5" s="20" customFormat="1" ht="20.25" customHeight="1">
      <c r="A48" s="21" t="s">
        <v>92</v>
      </c>
      <c r="B48" s="22" t="s">
        <v>93</v>
      </c>
      <c r="C48" s="23"/>
      <c r="D48" s="24"/>
      <c r="E48" s="25"/>
    </row>
    <row r="49" spans="1:5" s="20" customFormat="1" ht="20.25" customHeight="1">
      <c r="A49" s="15" t="s">
        <v>94</v>
      </c>
      <c r="B49" s="16" t="s">
        <v>95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80</v>
      </c>
      <c r="B50" s="22" t="s">
        <v>96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82</v>
      </c>
      <c r="B51" s="22" t="s">
        <v>97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98</v>
      </c>
      <c r="B52" s="16" t="s">
        <v>99</v>
      </c>
      <c r="C52" s="17"/>
      <c r="D52" s="18">
        <v>0</v>
      </c>
      <c r="E52" s="19">
        <v>0</v>
      </c>
    </row>
    <row r="53" spans="1:5" s="20" customFormat="1" ht="20.25" customHeight="1">
      <c r="A53" s="21" t="s">
        <v>100</v>
      </c>
      <c r="B53" s="22" t="s">
        <v>101</v>
      </c>
      <c r="C53" s="23"/>
      <c r="D53" s="24">
        <v>0</v>
      </c>
      <c r="E53" s="25">
        <v>0</v>
      </c>
    </row>
    <row r="54" spans="1:5" s="20" customFormat="1" ht="20.25" customHeight="1">
      <c r="A54" s="21" t="s">
        <v>102</v>
      </c>
      <c r="B54" s="22" t="s">
        <v>103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104</v>
      </c>
      <c r="B55" s="22" t="s">
        <v>105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106</v>
      </c>
      <c r="B56" s="22" t="s">
        <v>107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108</v>
      </c>
      <c r="B57" s="16" t="s">
        <v>109</v>
      </c>
      <c r="C57" s="17"/>
      <c r="D57" s="18">
        <v>0</v>
      </c>
      <c r="E57" s="19">
        <v>0</v>
      </c>
    </row>
    <row r="58" spans="1:5" s="20" customFormat="1" ht="20.25" customHeight="1">
      <c r="A58" s="21" t="s">
        <v>110</v>
      </c>
      <c r="B58" s="22" t="s">
        <v>111</v>
      </c>
      <c r="C58" s="23"/>
      <c r="D58" s="24">
        <v>0</v>
      </c>
      <c r="E58" s="25">
        <v>0</v>
      </c>
    </row>
    <row r="59" spans="1:5" s="20" customFormat="1" ht="20.25" customHeight="1">
      <c r="A59" s="21" t="s">
        <v>112</v>
      </c>
      <c r="B59" s="22" t="s">
        <v>113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114</v>
      </c>
      <c r="B60" s="22" t="s">
        <v>115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116</v>
      </c>
      <c r="B61" s="16" t="s">
        <v>117</v>
      </c>
      <c r="C61" s="17"/>
      <c r="D61" s="18">
        <v>0</v>
      </c>
      <c r="E61" s="19">
        <v>0</v>
      </c>
    </row>
    <row r="62" spans="1:5" s="20" customFormat="1" ht="20.25" customHeight="1">
      <c r="A62" s="15" t="s">
        <v>118</v>
      </c>
      <c r="B62" s="16" t="s">
        <v>119</v>
      </c>
      <c r="C62" s="17"/>
      <c r="D62" s="18">
        <f>D9+D31</f>
        <v>47239518100</v>
      </c>
      <c r="E62" s="19">
        <f>E9+E31</f>
        <v>46690097818</v>
      </c>
    </row>
    <row r="63" spans="1:5" s="20" customFormat="1" ht="20.25" customHeight="1">
      <c r="A63" s="15" t="s">
        <v>120</v>
      </c>
      <c r="B63" s="16"/>
      <c r="C63" s="17"/>
      <c r="D63" s="18">
        <v>0</v>
      </c>
      <c r="E63" s="19">
        <v>0</v>
      </c>
    </row>
    <row r="64" spans="1:5" s="20" customFormat="1" ht="20.25" customHeight="1">
      <c r="A64" s="15" t="s">
        <v>121</v>
      </c>
      <c r="B64" s="16" t="s">
        <v>122</v>
      </c>
      <c r="C64" s="17"/>
      <c r="D64" s="18">
        <f>D65+D77</f>
        <v>17765013947</v>
      </c>
      <c r="E64" s="19">
        <f>E65+E77</f>
        <v>17249075365</v>
      </c>
    </row>
    <row r="65" spans="1:5" s="20" customFormat="1" ht="20.25" customHeight="1">
      <c r="A65" s="15" t="s">
        <v>123</v>
      </c>
      <c r="B65" s="16" t="s">
        <v>124</v>
      </c>
      <c r="C65" s="17"/>
      <c r="D65" s="18">
        <f>SUM(D66:D76)</f>
        <v>17747838582</v>
      </c>
      <c r="E65" s="19">
        <f>SUM(E66:E76)</f>
        <v>17231900000</v>
      </c>
    </row>
    <row r="66" spans="1:5" s="20" customFormat="1" ht="20.25" customHeight="1">
      <c r="A66" s="21" t="s">
        <v>125</v>
      </c>
      <c r="B66" s="22" t="s">
        <v>126</v>
      </c>
      <c r="C66" s="23"/>
      <c r="D66" s="24">
        <f>BCDSPS!H47</f>
        <v>4061155035</v>
      </c>
      <c r="E66" s="25">
        <f>BCDSPS!D47+BCDSPS!D50</f>
        <v>7790802881</v>
      </c>
    </row>
    <row r="67" spans="1:5" s="20" customFormat="1" ht="20.25" customHeight="1">
      <c r="A67" s="21" t="s">
        <v>127</v>
      </c>
      <c r="B67" s="22" t="s">
        <v>128</v>
      </c>
      <c r="C67" s="23"/>
      <c r="D67" s="24">
        <f>BCDSPS!H52</f>
        <v>4059153088</v>
      </c>
      <c r="E67" s="25">
        <f>BCDSPS!D52</f>
        <v>4858405323</v>
      </c>
    </row>
    <row r="68" spans="1:5" s="20" customFormat="1" ht="20.25" customHeight="1">
      <c r="A68" s="21" t="s">
        <v>129</v>
      </c>
      <c r="B68" s="22" t="s">
        <v>130</v>
      </c>
      <c r="C68" s="23"/>
      <c r="D68" s="24">
        <f>BCDSPS!H19</f>
        <v>6660331800</v>
      </c>
      <c r="E68" s="25">
        <f>BCDSPS!D19</f>
        <v>2361486800</v>
      </c>
    </row>
    <row r="69" spans="1:5" s="20" customFormat="1" ht="20.25" customHeight="1">
      <c r="A69" s="21" t="s">
        <v>131</v>
      </c>
      <c r="B69" s="22" t="s">
        <v>132</v>
      </c>
      <c r="C69" s="23"/>
      <c r="D69" s="24">
        <f>BCDSPS!H53</f>
        <v>2704212461</v>
      </c>
      <c r="E69" s="25">
        <f>BCDSPS!D53</f>
        <v>2171204996</v>
      </c>
    </row>
    <row r="70" spans="1:5" s="20" customFormat="1" ht="20.25" customHeight="1">
      <c r="A70" s="21" t="s">
        <v>133</v>
      </c>
      <c r="B70" s="22" t="s">
        <v>134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135</v>
      </c>
      <c r="B71" s="22" t="s">
        <v>136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137</v>
      </c>
      <c r="B72" s="22" t="s">
        <v>138</v>
      </c>
      <c r="C72" s="23"/>
      <c r="D72" s="24">
        <v>0</v>
      </c>
      <c r="E72" s="25">
        <v>0</v>
      </c>
    </row>
    <row r="73" spans="1:5" s="20" customFormat="1" ht="20.25" customHeight="1">
      <c r="A73" s="21" t="s">
        <v>139</v>
      </c>
      <c r="B73" s="22" t="s">
        <v>140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141</v>
      </c>
      <c r="B74" s="22" t="s">
        <v>142</v>
      </c>
      <c r="C74" s="23"/>
      <c r="D74" s="24">
        <f>BCDSPS!H65</f>
        <v>212986198</v>
      </c>
      <c r="E74" s="25"/>
    </row>
    <row r="75" spans="1:5" s="20" customFormat="1" ht="20.25" customHeight="1">
      <c r="A75" s="21" t="s">
        <v>143</v>
      </c>
      <c r="B75" s="22" t="s">
        <v>144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145</v>
      </c>
      <c r="B76" s="22" t="s">
        <v>146</v>
      </c>
      <c r="C76" s="23"/>
      <c r="D76" s="24">
        <f>BCDSPS!H73</f>
        <v>50000000</v>
      </c>
      <c r="E76" s="25">
        <f>BCDSPS!D73</f>
        <v>50000000</v>
      </c>
    </row>
    <row r="77" spans="1:5" s="20" customFormat="1" ht="20.25" customHeight="1">
      <c r="A77" s="15" t="s">
        <v>147</v>
      </c>
      <c r="B77" s="16" t="s">
        <v>148</v>
      </c>
      <c r="C77" s="17"/>
      <c r="D77" s="18">
        <f>SUM(D78:D86)</f>
        <v>17175365</v>
      </c>
      <c r="E77" s="26">
        <f>SUM(E78:E86)</f>
        <v>17175365</v>
      </c>
    </row>
    <row r="78" spans="1:5" s="20" customFormat="1" ht="20.25" customHeight="1">
      <c r="A78" s="21" t="s">
        <v>149</v>
      </c>
      <c r="B78" s="22" t="s">
        <v>150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151</v>
      </c>
      <c r="B79" s="22" t="s">
        <v>152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153</v>
      </c>
      <c r="B80" s="22" t="s">
        <v>154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155</v>
      </c>
      <c r="B81" s="22" t="s">
        <v>156</v>
      </c>
      <c r="C81" s="23"/>
      <c r="D81" s="24"/>
      <c r="E81" s="25"/>
    </row>
    <row r="82" spans="1:5" s="20" customFormat="1" ht="20.25" customHeight="1">
      <c r="A82" s="21" t="s">
        <v>157</v>
      </c>
      <c r="B82" s="22" t="s">
        <v>158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159</v>
      </c>
      <c r="B83" s="22" t="s">
        <v>160</v>
      </c>
      <c r="C83" s="23"/>
      <c r="D83" s="24">
        <f>BCDSPS!H69</f>
        <v>17175365</v>
      </c>
      <c r="E83" s="25">
        <f>BCDSPS!D69</f>
        <v>17175365</v>
      </c>
    </row>
    <row r="84" spans="1:5" s="20" customFormat="1" ht="20.25" customHeight="1">
      <c r="A84" s="21" t="s">
        <v>161</v>
      </c>
      <c r="B84" s="22" t="s">
        <v>162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163</v>
      </c>
      <c r="B85" s="22" t="s">
        <v>164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165</v>
      </c>
      <c r="B86" s="22" t="s">
        <v>166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167</v>
      </c>
      <c r="B87" s="16" t="s">
        <v>168</v>
      </c>
      <c r="C87" s="17"/>
      <c r="D87" s="18">
        <f>D88+D101</f>
        <v>29474504153</v>
      </c>
      <c r="E87" s="19">
        <f>E88+E101</f>
        <v>29441022453</v>
      </c>
    </row>
    <row r="88" spans="1:5" s="20" customFormat="1" ht="20.25" customHeight="1">
      <c r="A88" s="15" t="s">
        <v>169</v>
      </c>
      <c r="B88" s="16" t="s">
        <v>170</v>
      </c>
      <c r="C88" s="17"/>
      <c r="D88" s="18">
        <f>SUM(D89:D100)</f>
        <v>29474504153</v>
      </c>
      <c r="E88" s="19">
        <f>SUM(E89:E100)</f>
        <v>29441022453</v>
      </c>
    </row>
    <row r="89" spans="1:5" s="20" customFormat="1" ht="20.25" customHeight="1">
      <c r="A89" s="21" t="s">
        <v>171</v>
      </c>
      <c r="B89" s="22" t="s">
        <v>172</v>
      </c>
      <c r="C89" s="23"/>
      <c r="D89" s="24">
        <f>BCDSPS!H66</f>
        <v>28750000000</v>
      </c>
      <c r="E89" s="25">
        <f>BCDSPS!D66</f>
        <v>28750000000</v>
      </c>
    </row>
    <row r="90" spans="1:5" s="20" customFormat="1" ht="20.25" customHeight="1">
      <c r="A90" s="21" t="s">
        <v>173</v>
      </c>
      <c r="B90" s="22" t="s">
        <v>174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175</v>
      </c>
      <c r="B91" s="22" t="s">
        <v>176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177</v>
      </c>
      <c r="B92" s="22" t="s">
        <v>178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179</v>
      </c>
      <c r="B93" s="22" t="s">
        <v>180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181</v>
      </c>
      <c r="B94" s="22" t="s">
        <v>182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183</v>
      </c>
      <c r="B95" s="22" t="s">
        <v>184</v>
      </c>
      <c r="C95" s="23"/>
      <c r="D95" s="24">
        <f>BCDSPS!H67</f>
        <v>50000000</v>
      </c>
      <c r="E95" s="25">
        <f>BCDSPS!D67</f>
        <v>50000000</v>
      </c>
    </row>
    <row r="96" spans="1:5" s="20" customFormat="1" ht="20.25" customHeight="1">
      <c r="A96" s="21" t="s">
        <v>185</v>
      </c>
      <c r="B96" s="22" t="s">
        <v>186</v>
      </c>
      <c r="C96" s="23"/>
      <c r="D96" s="24">
        <f>BCDSPS!H68</f>
        <v>50000000</v>
      </c>
      <c r="E96" s="25">
        <f>BCDSPS!D68</f>
        <v>50000000</v>
      </c>
    </row>
    <row r="97" spans="1:5" s="20" customFormat="1" ht="20.25" customHeight="1">
      <c r="A97" s="21" t="s">
        <v>187</v>
      </c>
      <c r="B97" s="22" t="s">
        <v>188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189</v>
      </c>
      <c r="B98" s="22" t="s">
        <v>190</v>
      </c>
      <c r="C98" s="23"/>
      <c r="D98" s="24">
        <f>BCDSPS!H70</f>
        <v>624504153</v>
      </c>
      <c r="E98" s="25">
        <f>BCDSPS!D70</f>
        <v>591022453</v>
      </c>
    </row>
    <row r="99" spans="1:5" s="20" customFormat="1" ht="20.25" customHeight="1">
      <c r="A99" s="21" t="s">
        <v>191</v>
      </c>
      <c r="B99" s="22" t="s">
        <v>192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193</v>
      </c>
      <c r="B100" s="22" t="s">
        <v>194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195</v>
      </c>
      <c r="B101" s="16" t="s">
        <v>196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197</v>
      </c>
      <c r="B102" s="22" t="s">
        <v>198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199</v>
      </c>
      <c r="B103" s="22" t="s">
        <v>200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201</v>
      </c>
      <c r="B104" s="16" t="s">
        <v>202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203</v>
      </c>
      <c r="B105" s="16" t="s">
        <v>204</v>
      </c>
      <c r="C105" s="17"/>
      <c r="D105" s="18">
        <f>D87+D64</f>
        <v>47239518100</v>
      </c>
      <c r="E105" s="19">
        <f>E87+E64</f>
        <v>46690097818</v>
      </c>
      <c r="G105" s="50"/>
    </row>
    <row r="106" spans="1:5" s="20" customFormat="1" ht="20.25" customHeight="1">
      <c r="A106" s="15" t="s">
        <v>205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206</v>
      </c>
      <c r="B107" s="22" t="s">
        <v>207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208</v>
      </c>
      <c r="B108" s="22" t="s">
        <v>209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210</v>
      </c>
      <c r="B109" s="22" t="s">
        <v>211</v>
      </c>
      <c r="C109" s="23"/>
      <c r="D109" s="24">
        <v>0</v>
      </c>
      <c r="E109" s="25">
        <v>0</v>
      </c>
    </row>
    <row r="110" spans="1:5" s="20" customFormat="1" ht="20.25" customHeight="1">
      <c r="A110" s="21" t="s">
        <v>212</v>
      </c>
      <c r="B110" s="22" t="s">
        <v>213</v>
      </c>
      <c r="C110" s="23"/>
      <c r="D110" s="24">
        <v>0</v>
      </c>
      <c r="E110" s="25">
        <v>0</v>
      </c>
    </row>
    <row r="111" spans="1:7" s="20" customFormat="1" ht="20.25" customHeight="1">
      <c r="A111" s="21" t="s">
        <v>214</v>
      </c>
      <c r="B111" s="22" t="s">
        <v>215</v>
      </c>
      <c r="C111" s="23"/>
      <c r="D111" s="24">
        <v>0</v>
      </c>
      <c r="E111" s="25">
        <v>0</v>
      </c>
      <c r="G111" s="50">
        <f>D105-D62</f>
        <v>0</v>
      </c>
    </row>
    <row r="112" spans="1:5" s="20" customFormat="1" ht="20.25" customHeight="1" thickBot="1">
      <c r="A112" s="27" t="s">
        <v>216</v>
      </c>
      <c r="B112" s="28" t="s">
        <v>217</v>
      </c>
      <c r="C112" s="29"/>
      <c r="D112" s="30">
        <v>0</v>
      </c>
      <c r="E112" s="31">
        <v>0</v>
      </c>
    </row>
    <row r="113" spans="1:6" s="35" customFormat="1" ht="15.75" thickTop="1">
      <c r="A113" s="32"/>
      <c r="B113" s="33"/>
      <c r="C113" s="34" t="s">
        <v>563</v>
      </c>
      <c r="E113" s="34"/>
      <c r="F113" s="34"/>
    </row>
    <row r="114" spans="1:7" ht="15.75">
      <c r="A114" s="36" t="s">
        <v>218</v>
      </c>
      <c r="B114" s="3" t="s">
        <v>219</v>
      </c>
      <c r="D114" s="3"/>
      <c r="E114" s="39" t="s">
        <v>220</v>
      </c>
      <c r="F114" s="39"/>
      <c r="G114" s="39"/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86"/>
      <c r="E116" s="186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70" t="s">
        <v>564</v>
      </c>
      <c r="B118" s="3" t="s">
        <v>221</v>
      </c>
      <c r="D118" s="40"/>
      <c r="E118" s="40"/>
      <c r="F118" s="41"/>
    </row>
    <row r="119" ht="15.75">
      <c r="B119" s="42"/>
    </row>
  </sheetData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26" sqref="D26"/>
    </sheetView>
  </sheetViews>
  <sheetFormatPr defaultColWidth="9.00390625" defaultRowHeight="15.75"/>
  <cols>
    <col min="1" max="1" width="46.50390625" style="43" customWidth="1"/>
    <col min="2" max="2" width="6.00390625" style="7" customWidth="1"/>
    <col min="3" max="3" width="8.125" style="43" customWidth="1"/>
    <col min="4" max="4" width="15.125" style="44" customWidth="1"/>
    <col min="5" max="6" width="15.75390625" style="44" customWidth="1"/>
    <col min="7" max="7" width="16.00390625" style="44" customWidth="1"/>
    <col min="8" max="8" width="13.75390625" style="43" bestFit="1" customWidth="1"/>
    <col min="9" max="16384" width="9.00390625" style="43" customWidth="1"/>
  </cols>
  <sheetData>
    <row r="1" spans="1:8" s="35" customFormat="1" ht="17.25">
      <c r="A1" s="199" t="s">
        <v>222</v>
      </c>
      <c r="B1" s="199"/>
      <c r="C1" s="199"/>
      <c r="E1" s="45" t="s">
        <v>8</v>
      </c>
      <c r="G1" s="45"/>
      <c r="H1" s="46"/>
    </row>
    <row r="2" spans="1:8" s="35" customFormat="1" ht="17.25">
      <c r="A2" s="200" t="s">
        <v>9</v>
      </c>
      <c r="B2" s="200"/>
      <c r="C2" s="200"/>
      <c r="E2" s="45" t="s">
        <v>562</v>
      </c>
      <c r="G2" s="45"/>
      <c r="H2" s="46"/>
    </row>
    <row r="3" spans="1:7" s="35" customFormat="1" ht="15">
      <c r="A3" s="201" t="s">
        <v>10</v>
      </c>
      <c r="B3" s="201"/>
      <c r="C3" s="47"/>
      <c r="E3" s="33"/>
      <c r="F3" s="47"/>
      <c r="G3" s="33"/>
    </row>
    <row r="4" spans="1:7" ht="15.75">
      <c r="A4" s="4"/>
      <c r="B4" s="4"/>
      <c r="C4" s="3"/>
      <c r="E4" s="3" t="s">
        <v>223</v>
      </c>
      <c r="G4" s="3"/>
    </row>
    <row r="5" spans="1:7" s="6" customFormat="1" ht="25.5" customHeight="1">
      <c r="A5" s="192" t="s">
        <v>224</v>
      </c>
      <c r="B5" s="192"/>
      <c r="C5" s="192"/>
      <c r="D5" s="192"/>
      <c r="E5" s="192"/>
      <c r="F5" s="192"/>
      <c r="G5" s="192"/>
    </row>
    <row r="6" spans="2:7" s="6" customFormat="1" ht="12.75" thickBot="1">
      <c r="B6" s="7"/>
      <c r="D6" s="8"/>
      <c r="E6" s="8"/>
      <c r="F6" s="8"/>
      <c r="G6" s="8"/>
    </row>
    <row r="7" spans="1:7" s="14" customFormat="1" ht="71.25" customHeight="1" thickTop="1">
      <c r="A7" s="9" t="s">
        <v>13</v>
      </c>
      <c r="B7" s="10" t="s">
        <v>14</v>
      </c>
      <c r="C7" s="11" t="s">
        <v>15</v>
      </c>
      <c r="D7" s="12" t="s">
        <v>225</v>
      </c>
      <c r="E7" s="12" t="s">
        <v>226</v>
      </c>
      <c r="F7" s="12" t="s">
        <v>227</v>
      </c>
      <c r="G7" s="13" t="s">
        <v>228</v>
      </c>
    </row>
    <row r="8" spans="1:7" s="20" customFormat="1" ht="21.75" customHeight="1">
      <c r="A8" s="21" t="s">
        <v>229</v>
      </c>
      <c r="B8" s="22" t="s">
        <v>207</v>
      </c>
      <c r="C8" s="23"/>
      <c r="D8" s="24">
        <f>'cdps quy 3 '!F70</f>
        <v>2059544767</v>
      </c>
      <c r="E8" s="24">
        <v>3742074348</v>
      </c>
      <c r="F8" s="24">
        <f>BCDSPS!F75</f>
        <v>16197118371</v>
      </c>
      <c r="G8" s="25">
        <v>13988219436</v>
      </c>
    </row>
    <row r="9" spans="1:7" s="20" customFormat="1" ht="21.75" customHeight="1">
      <c r="A9" s="21" t="s">
        <v>230</v>
      </c>
      <c r="B9" s="22" t="s">
        <v>209</v>
      </c>
      <c r="C9" s="23"/>
      <c r="D9" s="24">
        <v>0</v>
      </c>
      <c r="E9" s="24"/>
      <c r="F9" s="24">
        <v>0</v>
      </c>
      <c r="G9" s="25">
        <v>0</v>
      </c>
    </row>
    <row r="10" spans="1:7" s="20" customFormat="1" ht="28.5" customHeight="1">
      <c r="A10" s="48" t="s">
        <v>231</v>
      </c>
      <c r="B10" s="16" t="s">
        <v>232</v>
      </c>
      <c r="C10" s="17"/>
      <c r="D10" s="18">
        <f>D8-D9</f>
        <v>2059544767</v>
      </c>
      <c r="E10" s="18">
        <f>E8-E9</f>
        <v>3742074348</v>
      </c>
      <c r="F10" s="18">
        <f>F8-F9</f>
        <v>16197118371</v>
      </c>
      <c r="G10" s="19">
        <f>G8-G9</f>
        <v>13988219436</v>
      </c>
    </row>
    <row r="11" spans="1:7" s="20" customFormat="1" ht="21.75" customHeight="1">
      <c r="A11" s="49" t="s">
        <v>233</v>
      </c>
      <c r="B11" s="22" t="s">
        <v>234</v>
      </c>
      <c r="C11" s="23"/>
      <c r="D11" s="24">
        <f>'cdps quy 3 '!F86+2</f>
        <v>1426892475</v>
      </c>
      <c r="E11" s="24">
        <v>2937546256</v>
      </c>
      <c r="F11" s="24">
        <f>BCDSPS!F91+2</f>
        <v>14223912005</v>
      </c>
      <c r="G11" s="25">
        <v>10506457745</v>
      </c>
    </row>
    <row r="12" spans="1:8" s="20" customFormat="1" ht="29.25" customHeight="1">
      <c r="A12" s="48" t="s">
        <v>235</v>
      </c>
      <c r="B12" s="16" t="s">
        <v>236</v>
      </c>
      <c r="C12" s="17"/>
      <c r="D12" s="18">
        <f>D10-D11</f>
        <v>632652292</v>
      </c>
      <c r="E12" s="18">
        <f>E10-E11</f>
        <v>804528092</v>
      </c>
      <c r="F12" s="18">
        <f>F10-F11</f>
        <v>1973206366</v>
      </c>
      <c r="G12" s="19">
        <f>G10-G11</f>
        <v>3481761691</v>
      </c>
      <c r="H12" s="50"/>
    </row>
    <row r="13" spans="1:7" s="20" customFormat="1" ht="21.75" customHeight="1">
      <c r="A13" s="49" t="s">
        <v>237</v>
      </c>
      <c r="B13" s="22" t="s">
        <v>238</v>
      </c>
      <c r="C13" s="23"/>
      <c r="D13" s="24">
        <f>'cdps quy 3 '!E73</f>
        <v>2231570</v>
      </c>
      <c r="E13" s="24">
        <v>417530</v>
      </c>
      <c r="F13" s="24">
        <f>BCDSPS!F78</f>
        <v>10548565</v>
      </c>
      <c r="G13" s="25">
        <v>10235594</v>
      </c>
    </row>
    <row r="14" spans="1:7" s="20" customFormat="1" ht="21.75" customHeight="1">
      <c r="A14" s="49" t="s">
        <v>239</v>
      </c>
      <c r="B14" s="22" t="s">
        <v>240</v>
      </c>
      <c r="C14" s="23"/>
      <c r="D14" s="24">
        <f>D15+D16</f>
        <v>137161522</v>
      </c>
      <c r="E14" s="24">
        <f>E15</f>
        <v>243327352</v>
      </c>
      <c r="F14" s="24">
        <f>F15</f>
        <v>478348799</v>
      </c>
      <c r="G14" s="25">
        <f>G15+G16</f>
        <v>956868697</v>
      </c>
    </row>
    <row r="15" spans="1:7" s="20" customFormat="1" ht="21.75" customHeight="1">
      <c r="A15" s="49" t="s">
        <v>241</v>
      </c>
      <c r="B15" s="22" t="s">
        <v>242</v>
      </c>
      <c r="C15" s="23"/>
      <c r="D15" s="24">
        <f>'cdps quy 3 '!E89</f>
        <v>137161522</v>
      </c>
      <c r="E15" s="24">
        <v>243327352</v>
      </c>
      <c r="F15" s="24">
        <f>BCDSPS!F94</f>
        <v>478348799</v>
      </c>
      <c r="G15" s="25">
        <v>956868697</v>
      </c>
    </row>
    <row r="16" spans="1:7" s="20" customFormat="1" ht="21.75" customHeight="1">
      <c r="A16" s="49" t="s">
        <v>243</v>
      </c>
      <c r="B16" s="22" t="s">
        <v>244</v>
      </c>
      <c r="C16" s="23"/>
      <c r="D16" s="24">
        <v>0</v>
      </c>
      <c r="E16" s="24">
        <v>0</v>
      </c>
      <c r="F16" s="24"/>
      <c r="G16" s="25"/>
    </row>
    <row r="17" spans="1:7" s="20" customFormat="1" ht="21.75" customHeight="1">
      <c r="A17" s="49" t="s">
        <v>245</v>
      </c>
      <c r="B17" s="22" t="s">
        <v>246</v>
      </c>
      <c r="C17" s="23"/>
      <c r="D17" s="24">
        <f>'cdps quy 3 '!F91-90000000</f>
        <v>472060429</v>
      </c>
      <c r="E17" s="24">
        <v>471949436</v>
      </c>
      <c r="F17" s="24">
        <f>827893626-118301878+D17</f>
        <v>1181652177</v>
      </c>
      <c r="G17" s="25">
        <v>1913064955</v>
      </c>
    </row>
    <row r="18" spans="1:8" s="20" customFormat="1" ht="39.75" customHeight="1">
      <c r="A18" s="48" t="s">
        <v>247</v>
      </c>
      <c r="B18" s="16" t="s">
        <v>248</v>
      </c>
      <c r="C18" s="17"/>
      <c r="D18" s="18">
        <f>D12+D13-D14-D17</f>
        <v>25661911</v>
      </c>
      <c r="E18" s="18">
        <f>E12+E13-E14-E17</f>
        <v>89668834</v>
      </c>
      <c r="F18" s="18">
        <f>F12+F13-F14-F17</f>
        <v>323753955</v>
      </c>
      <c r="G18" s="19">
        <f>G12+G13-G14-G17</f>
        <v>622063633</v>
      </c>
      <c r="H18" s="50"/>
    </row>
    <row r="19" spans="1:7" s="20" customFormat="1" ht="21.75" customHeight="1">
      <c r="A19" s="49" t="s">
        <v>249</v>
      </c>
      <c r="B19" s="22" t="s">
        <v>250</v>
      </c>
      <c r="C19" s="23"/>
      <c r="D19" s="24">
        <f>'cdps quy 3 '!E92</f>
        <v>0</v>
      </c>
      <c r="E19" s="24">
        <v>0</v>
      </c>
      <c r="F19" s="24">
        <f>BCDSPS!F97</f>
        <v>264624511</v>
      </c>
      <c r="G19" s="25">
        <v>0</v>
      </c>
    </row>
    <row r="20" spans="1:7" s="20" customFormat="1" ht="21.75" customHeight="1">
      <c r="A20" s="49" t="s">
        <v>251</v>
      </c>
      <c r="B20" s="22" t="s">
        <v>252</v>
      </c>
      <c r="C20" s="23"/>
      <c r="D20" s="24">
        <f>'cdps quy 3 '!E93</f>
        <v>0</v>
      </c>
      <c r="E20" s="24">
        <v>30498000</v>
      </c>
      <c r="F20" s="24">
        <f>BCDSPS!F98</f>
        <v>526050283</v>
      </c>
      <c r="G20" s="25">
        <v>163500307</v>
      </c>
    </row>
    <row r="21" spans="1:7" s="20" customFormat="1" ht="21.75" customHeight="1">
      <c r="A21" s="48" t="s">
        <v>253</v>
      </c>
      <c r="B21" s="16" t="s">
        <v>254</v>
      </c>
      <c r="C21" s="17"/>
      <c r="D21" s="18">
        <f>D19-D20</f>
        <v>0</v>
      </c>
      <c r="E21" s="18">
        <f>E19-E20</f>
        <v>-30498000</v>
      </c>
      <c r="F21" s="18">
        <f>F19-F20</f>
        <v>-261425772</v>
      </c>
      <c r="G21" s="19">
        <f>G19-G20</f>
        <v>-163500307</v>
      </c>
    </row>
    <row r="22" spans="1:7" s="20" customFormat="1" ht="21.75" customHeight="1">
      <c r="A22" s="49" t="s">
        <v>255</v>
      </c>
      <c r="B22" s="22" t="s">
        <v>256</v>
      </c>
      <c r="C22" s="23"/>
      <c r="D22" s="24">
        <v>0</v>
      </c>
      <c r="E22" s="24">
        <v>0</v>
      </c>
      <c r="F22" s="24">
        <v>0</v>
      </c>
      <c r="G22" s="25">
        <v>0</v>
      </c>
    </row>
    <row r="23" spans="1:8" s="20" customFormat="1" ht="21.75" customHeight="1">
      <c r="A23" s="48" t="s">
        <v>257</v>
      </c>
      <c r="B23" s="16" t="s">
        <v>258</v>
      </c>
      <c r="C23" s="17"/>
      <c r="D23" s="18">
        <f>D18+D21</f>
        <v>25661911</v>
      </c>
      <c r="E23" s="18">
        <f>E18+E21</f>
        <v>59170834</v>
      </c>
      <c r="F23" s="18">
        <f>F18+F21</f>
        <v>62328183</v>
      </c>
      <c r="G23" s="19">
        <f>G18+G21</f>
        <v>458563326</v>
      </c>
      <c r="H23" s="50"/>
    </row>
    <row r="24" spans="1:8" s="20" customFormat="1" ht="21.75" customHeight="1">
      <c r="A24" s="49" t="s">
        <v>259</v>
      </c>
      <c r="B24" s="22" t="s">
        <v>260</v>
      </c>
      <c r="C24" s="23"/>
      <c r="D24" s="24">
        <f>'cdps quy 3 '!E94</f>
        <v>4490834</v>
      </c>
      <c r="E24" s="24">
        <v>14792709</v>
      </c>
      <c r="F24" s="24">
        <f>4028781+5137787+D24</f>
        <v>13657402</v>
      </c>
      <c r="G24" s="25">
        <v>123685735</v>
      </c>
      <c r="H24" s="50"/>
    </row>
    <row r="25" spans="1:7" s="20" customFormat="1" ht="21.75" customHeight="1">
      <c r="A25" s="49" t="s">
        <v>261</v>
      </c>
      <c r="B25" s="22" t="s">
        <v>262</v>
      </c>
      <c r="C25" s="23"/>
      <c r="D25" s="24">
        <v>0</v>
      </c>
      <c r="E25" s="24">
        <v>0</v>
      </c>
      <c r="F25" s="24">
        <v>0</v>
      </c>
      <c r="G25" s="25">
        <v>0</v>
      </c>
    </row>
    <row r="26" spans="1:8" s="20" customFormat="1" ht="37.5" customHeight="1">
      <c r="A26" s="48" t="s">
        <v>263</v>
      </c>
      <c r="B26" s="16" t="s">
        <v>264</v>
      </c>
      <c r="C26" s="17"/>
      <c r="D26" s="18">
        <f>D23-D24</f>
        <v>21171077</v>
      </c>
      <c r="E26" s="51">
        <f>E23-E24</f>
        <v>44378125</v>
      </c>
      <c r="F26" s="51">
        <f>F23-F24</f>
        <v>48670781</v>
      </c>
      <c r="G26" s="26">
        <f>G23-G24</f>
        <v>334877591</v>
      </c>
      <c r="H26" s="50"/>
    </row>
    <row r="27" spans="1:7" s="20" customFormat="1" ht="21.75" customHeight="1">
      <c r="A27" s="49" t="s">
        <v>265</v>
      </c>
      <c r="B27" s="22" t="s">
        <v>266</v>
      </c>
      <c r="C27" s="23"/>
      <c r="D27" s="24">
        <v>0</v>
      </c>
      <c r="E27" s="24">
        <v>0</v>
      </c>
      <c r="F27" s="24"/>
      <c r="G27" s="25">
        <v>0</v>
      </c>
    </row>
    <row r="28" spans="1:7" s="20" customFormat="1" ht="21.75" customHeight="1">
      <c r="A28" s="49" t="s">
        <v>267</v>
      </c>
      <c r="B28" s="22" t="s">
        <v>268</v>
      </c>
      <c r="C28" s="23"/>
      <c r="D28" s="24">
        <v>0</v>
      </c>
      <c r="E28" s="24">
        <v>0</v>
      </c>
      <c r="F28" s="24">
        <v>0</v>
      </c>
      <c r="G28" s="25">
        <v>0</v>
      </c>
    </row>
    <row r="29" spans="1:7" s="20" customFormat="1" ht="21.75" customHeight="1" thickBot="1">
      <c r="A29" s="52" t="s">
        <v>269</v>
      </c>
      <c r="B29" s="28" t="s">
        <v>270</v>
      </c>
      <c r="C29" s="29"/>
      <c r="D29" s="30">
        <v>0</v>
      </c>
      <c r="E29" s="30">
        <v>0</v>
      </c>
      <c r="F29" s="30">
        <v>0</v>
      </c>
      <c r="G29" s="31">
        <v>0</v>
      </c>
    </row>
    <row r="30" spans="2:7" s="20" customFormat="1" ht="15.75" thickTop="1">
      <c r="B30" s="53"/>
      <c r="D30" s="54"/>
      <c r="E30" s="54"/>
      <c r="F30" s="54"/>
      <c r="G30" s="54"/>
    </row>
    <row r="31" spans="1:7" s="35" customFormat="1" ht="15">
      <c r="A31" s="32"/>
      <c r="B31" s="33"/>
      <c r="C31" s="55"/>
      <c r="D31" s="34"/>
      <c r="E31" s="198" t="s">
        <v>563</v>
      </c>
      <c r="F31" s="198"/>
      <c r="G31" s="198"/>
    </row>
    <row r="32" spans="1:8" ht="15.75">
      <c r="A32" s="36"/>
      <c r="B32" s="4"/>
      <c r="C32" s="37"/>
      <c r="D32" s="34"/>
      <c r="E32" s="34"/>
      <c r="F32" s="38"/>
      <c r="G32" s="38"/>
      <c r="H32" s="38"/>
    </row>
    <row r="33" spans="1:8" ht="15.75">
      <c r="A33" s="36" t="s">
        <v>218</v>
      </c>
      <c r="B33" s="3" t="s">
        <v>219</v>
      </c>
      <c r="D33" s="3"/>
      <c r="E33" s="40"/>
      <c r="F33" s="39" t="s">
        <v>220</v>
      </c>
      <c r="G33" s="39"/>
      <c r="H33" s="39"/>
    </row>
    <row r="34" spans="1:6" ht="15.75">
      <c r="A34" s="36"/>
      <c r="B34" s="4"/>
      <c r="C34" s="37"/>
      <c r="D34" s="40"/>
      <c r="E34" s="40"/>
      <c r="F34" s="41"/>
    </row>
    <row r="35" spans="1:6" ht="15.75">
      <c r="A35" s="36"/>
      <c r="B35" s="4"/>
      <c r="C35" s="37"/>
      <c r="D35" s="40"/>
      <c r="E35" s="40"/>
      <c r="F35" s="158"/>
    </row>
    <row r="36" spans="1:6" ht="15.75">
      <c r="A36" s="36"/>
      <c r="B36" s="4"/>
      <c r="C36" s="37"/>
      <c r="D36" s="40"/>
      <c r="E36" s="40"/>
      <c r="F36" s="41"/>
    </row>
    <row r="37" spans="1:5" ht="15.75">
      <c r="A37" s="36"/>
      <c r="B37" s="4"/>
      <c r="C37" s="37"/>
      <c r="D37" s="40"/>
      <c r="E37" s="40"/>
    </row>
    <row r="38" spans="1:6" ht="15.75">
      <c r="A38" s="170" t="s">
        <v>564</v>
      </c>
      <c r="B38" s="3" t="s">
        <v>221</v>
      </c>
      <c r="D38" s="40"/>
      <c r="E38" s="40"/>
      <c r="F38" s="158"/>
    </row>
    <row r="39" spans="2:6" ht="15.75">
      <c r="B39" s="42"/>
      <c r="F39" s="159"/>
    </row>
  </sheetData>
  <mergeCells count="5">
    <mergeCell ref="E31:G31"/>
    <mergeCell ref="A1:C1"/>
    <mergeCell ref="A2:C2"/>
    <mergeCell ref="A3:B3"/>
    <mergeCell ref="A5:G5"/>
  </mergeCells>
  <printOptions/>
  <pageMargins left="0.54" right="0.66" top="0.67" bottom="0.6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6"/>
  <sheetViews>
    <sheetView workbookViewId="0" topLeftCell="A166">
      <selection activeCell="C177" sqref="C177:F177"/>
    </sheetView>
  </sheetViews>
  <sheetFormatPr defaultColWidth="9.00390625" defaultRowHeight="15.75"/>
  <cols>
    <col min="1" max="1" width="3.625" style="0" customWidth="1"/>
    <col min="2" max="2" width="20.875" style="0" customWidth="1"/>
    <col min="3" max="3" width="11.75390625" style="134" customWidth="1"/>
    <col min="4" max="4" width="6.25390625" style="134" customWidth="1"/>
    <col min="5" max="5" width="9.75390625" style="134" customWidth="1"/>
    <col min="6" max="6" width="11.125" style="134" customWidth="1"/>
    <col min="7" max="7" width="10.50390625" style="135" customWidth="1"/>
    <col min="8" max="8" width="12.50390625" style="135" customWidth="1"/>
    <col min="9" max="9" width="14.125" style="0" bestFit="1" customWidth="1"/>
    <col min="11" max="11" width="7.125" style="0" customWidth="1"/>
    <col min="12" max="12" width="7.00390625" style="0" customWidth="1"/>
  </cols>
  <sheetData>
    <row r="1" spans="1:8" s="60" customFormat="1" ht="15.75">
      <c r="A1" s="56" t="s">
        <v>7</v>
      </c>
      <c r="B1" s="57"/>
      <c r="C1" s="57"/>
      <c r="D1" s="57"/>
      <c r="E1" s="58"/>
      <c r="F1" s="180" t="s">
        <v>8</v>
      </c>
      <c r="G1" s="180"/>
      <c r="H1" s="180"/>
    </row>
    <row r="2" spans="1:8" s="60" customFormat="1" ht="15.75">
      <c r="A2" s="61" t="s">
        <v>9</v>
      </c>
      <c r="B2" s="61"/>
      <c r="C2" s="57"/>
      <c r="D2" s="57"/>
      <c r="E2" s="62"/>
      <c r="F2" s="180" t="s">
        <v>565</v>
      </c>
      <c r="G2" s="180"/>
      <c r="H2" s="180"/>
    </row>
    <row r="3" spans="1:8" s="60" customFormat="1" ht="15.75">
      <c r="A3" s="61" t="s">
        <v>10</v>
      </c>
      <c r="B3" s="61"/>
      <c r="C3" s="63"/>
      <c r="D3" s="64"/>
      <c r="E3" s="62"/>
      <c r="F3" s="62"/>
      <c r="G3" s="62"/>
      <c r="H3" s="62"/>
    </row>
    <row r="4" spans="1:8" s="60" customFormat="1" ht="15.75">
      <c r="A4" s="62"/>
      <c r="B4" s="62"/>
      <c r="C4" s="181"/>
      <c r="D4" s="181"/>
      <c r="E4" s="62"/>
      <c r="F4" s="62"/>
      <c r="G4" s="181" t="s">
        <v>271</v>
      </c>
      <c r="H4" s="181"/>
    </row>
    <row r="5" spans="2:8" ht="21.75">
      <c r="B5" s="182" t="s">
        <v>272</v>
      </c>
      <c r="C5" s="182"/>
      <c r="D5" s="182"/>
      <c r="E5" s="182"/>
      <c r="F5" s="182"/>
      <c r="G5" s="182"/>
      <c r="H5" s="182"/>
    </row>
    <row r="6" spans="2:8" ht="21.75">
      <c r="B6" s="183" t="s">
        <v>566</v>
      </c>
      <c r="C6" s="183"/>
      <c r="D6" s="183"/>
      <c r="E6" s="183"/>
      <c r="F6" s="183"/>
      <c r="G6" s="183"/>
      <c r="H6" s="183"/>
    </row>
    <row r="7" spans="2:8" s="65" customFormat="1" ht="19.5" customHeight="1">
      <c r="B7" s="66" t="s">
        <v>273</v>
      </c>
      <c r="C7" s="67"/>
      <c r="D7" s="67"/>
      <c r="E7" s="67"/>
      <c r="F7" s="67"/>
      <c r="G7" s="68"/>
      <c r="H7" s="68"/>
    </row>
    <row r="8" spans="3:11" s="65" customFormat="1" ht="19.5" customHeight="1">
      <c r="C8" s="67"/>
      <c r="D8" s="67"/>
      <c r="E8" s="67"/>
      <c r="F8" s="184" t="s">
        <v>274</v>
      </c>
      <c r="G8" s="184"/>
      <c r="H8" s="184"/>
      <c r="I8" s="185"/>
      <c r="J8" s="185"/>
      <c r="K8" s="185"/>
    </row>
    <row r="9" spans="2:11" s="65" customFormat="1" ht="19.5" customHeight="1">
      <c r="B9" s="179" t="s">
        <v>275</v>
      </c>
      <c r="C9" s="179"/>
      <c r="D9" s="179"/>
      <c r="E9" s="174" t="s">
        <v>455</v>
      </c>
      <c r="F9" s="174"/>
      <c r="G9" s="175" t="s">
        <v>276</v>
      </c>
      <c r="H9" s="175"/>
      <c r="I9" s="69"/>
      <c r="J9" s="69"/>
      <c r="K9" s="69"/>
    </row>
    <row r="10" spans="2:11" s="65" customFormat="1" ht="19.5" customHeight="1">
      <c r="B10" s="176" t="s">
        <v>277</v>
      </c>
      <c r="C10" s="176"/>
      <c r="D10" s="176"/>
      <c r="E10" s="177">
        <f>BCDSPS!C10</f>
        <v>815644482</v>
      </c>
      <c r="F10" s="177"/>
      <c r="G10" s="178">
        <f>BCDSPS!G10</f>
        <v>2997569691</v>
      </c>
      <c r="H10" s="178"/>
      <c r="I10" s="71"/>
      <c r="J10" s="69"/>
      <c r="K10" s="69"/>
    </row>
    <row r="11" spans="2:11" s="65" customFormat="1" ht="19.5" customHeight="1">
      <c r="B11" s="176" t="s">
        <v>278</v>
      </c>
      <c r="C11" s="176"/>
      <c r="D11" s="176"/>
      <c r="E11" s="177">
        <f>BCDSPS!C12</f>
        <v>2607149724</v>
      </c>
      <c r="F11" s="177"/>
      <c r="G11" s="178">
        <f>BCDSPS!G12</f>
        <v>2234483689</v>
      </c>
      <c r="H11" s="178"/>
      <c r="I11" s="69"/>
      <c r="J11" s="69"/>
      <c r="K11" s="69"/>
    </row>
    <row r="12" spans="2:11" s="65" customFormat="1" ht="19.5" customHeight="1">
      <c r="B12" s="176" t="s">
        <v>279</v>
      </c>
      <c r="C12" s="176"/>
      <c r="D12" s="176"/>
      <c r="E12" s="177"/>
      <c r="F12" s="177"/>
      <c r="G12" s="178"/>
      <c r="H12" s="178"/>
      <c r="I12" s="69"/>
      <c r="J12" s="69"/>
      <c r="K12" s="69"/>
    </row>
    <row r="13" spans="2:8" s="65" customFormat="1" ht="19.5" customHeight="1">
      <c r="B13" s="171" t="s">
        <v>280</v>
      </c>
      <c r="C13" s="171"/>
      <c r="D13" s="171"/>
      <c r="E13" s="177">
        <f>E10+E11</f>
        <v>3422794206</v>
      </c>
      <c r="F13" s="177"/>
      <c r="G13" s="178">
        <f>G10+G11</f>
        <v>5232053380</v>
      </c>
      <c r="H13" s="178"/>
    </row>
    <row r="14" spans="2:8" s="65" customFormat="1" ht="19.5" customHeight="1">
      <c r="B14" s="179" t="s">
        <v>281</v>
      </c>
      <c r="C14" s="179"/>
      <c r="D14" s="179"/>
      <c r="E14" s="174" t="s">
        <v>455</v>
      </c>
      <c r="F14" s="174"/>
      <c r="G14" s="175" t="s">
        <v>276</v>
      </c>
      <c r="H14" s="175"/>
    </row>
    <row r="15" spans="2:9" s="65" customFormat="1" ht="19.5" customHeight="1">
      <c r="B15" s="176" t="s">
        <v>282</v>
      </c>
      <c r="C15" s="176"/>
      <c r="D15" s="176"/>
      <c r="E15" s="177">
        <f>BCDSPS!C27</f>
        <v>9846418348</v>
      </c>
      <c r="F15" s="177"/>
      <c r="G15" s="178">
        <f>BCDSPS!G27</f>
        <v>8444570253</v>
      </c>
      <c r="H15" s="178"/>
      <c r="I15" s="72"/>
    </row>
    <row r="16" spans="2:9" s="65" customFormat="1" ht="19.5" customHeight="1">
      <c r="B16" s="176" t="s">
        <v>283</v>
      </c>
      <c r="C16" s="176"/>
      <c r="D16" s="176"/>
      <c r="E16" s="177">
        <f>BCDSPS!C30</f>
        <v>392732635</v>
      </c>
      <c r="F16" s="177"/>
      <c r="G16" s="178">
        <f>BCDSPS!G29</f>
        <v>329675539</v>
      </c>
      <c r="H16" s="178"/>
      <c r="I16" s="72"/>
    </row>
    <row r="17" spans="2:9" s="65" customFormat="1" ht="19.5" customHeight="1">
      <c r="B17" s="176" t="s">
        <v>284</v>
      </c>
      <c r="C17" s="176"/>
      <c r="D17" s="176"/>
      <c r="E17" s="177">
        <f>BCDSPS!C31</f>
        <v>5177347479</v>
      </c>
      <c r="F17" s="177"/>
      <c r="G17" s="178">
        <f>BCDSPS!G31</f>
        <v>8162935601</v>
      </c>
      <c r="H17" s="178"/>
      <c r="I17" s="72"/>
    </row>
    <row r="18" spans="2:9" s="65" customFormat="1" ht="19.5" customHeight="1">
      <c r="B18" s="176" t="s">
        <v>285</v>
      </c>
      <c r="C18" s="176"/>
      <c r="D18" s="176"/>
      <c r="E18" s="177"/>
      <c r="F18" s="177"/>
      <c r="G18" s="178"/>
      <c r="H18" s="178"/>
      <c r="I18" s="72"/>
    </row>
    <row r="19" spans="2:9" s="65" customFormat="1" ht="19.5" customHeight="1">
      <c r="B19" s="176" t="s">
        <v>286</v>
      </c>
      <c r="C19" s="176"/>
      <c r="D19" s="176"/>
      <c r="E19" s="177">
        <f>'[1]Sheet1'!C38</f>
        <v>0</v>
      </c>
      <c r="F19" s="177"/>
      <c r="G19" s="178"/>
      <c r="H19" s="178"/>
      <c r="I19" s="72"/>
    </row>
    <row r="20" spans="2:8" s="65" customFormat="1" ht="19.5" customHeight="1">
      <c r="B20" s="176" t="s">
        <v>287</v>
      </c>
      <c r="C20" s="176"/>
      <c r="D20" s="176"/>
      <c r="E20" s="177"/>
      <c r="F20" s="177"/>
      <c r="G20" s="178"/>
      <c r="H20" s="178"/>
    </row>
    <row r="21" spans="2:8" s="65" customFormat="1" ht="19.5" customHeight="1">
      <c r="B21" s="171" t="s">
        <v>280</v>
      </c>
      <c r="C21" s="171"/>
      <c r="D21" s="171"/>
      <c r="E21" s="177">
        <f>SUM(E15:F20)</f>
        <v>15416498462</v>
      </c>
      <c r="F21" s="177"/>
      <c r="G21" s="178">
        <f>SUM(G15:H20)</f>
        <v>16937181393</v>
      </c>
      <c r="H21" s="178"/>
    </row>
    <row r="22" spans="2:8" s="65" customFormat="1" ht="19.5" customHeight="1">
      <c r="B22" s="73" t="s">
        <v>288</v>
      </c>
      <c r="C22" s="67"/>
      <c r="D22" s="67"/>
      <c r="E22" s="67"/>
      <c r="F22" s="67"/>
      <c r="G22" s="68"/>
      <c r="H22" s="68"/>
    </row>
    <row r="23" spans="2:8" s="65" customFormat="1" ht="19.5" customHeight="1">
      <c r="B23" s="65" t="s">
        <v>289</v>
      </c>
      <c r="C23" s="67"/>
      <c r="D23" s="67"/>
      <c r="E23" s="67"/>
      <c r="F23" s="67"/>
      <c r="G23" s="68"/>
      <c r="H23" s="68"/>
    </row>
    <row r="24" spans="2:8" s="65" customFormat="1" ht="19.5" customHeight="1">
      <c r="B24" s="202" t="s">
        <v>290</v>
      </c>
      <c r="C24" s="203" t="s">
        <v>567</v>
      </c>
      <c r="D24" s="203" t="s">
        <v>291</v>
      </c>
      <c r="E24" s="203"/>
      <c r="F24" s="203" t="s">
        <v>292</v>
      </c>
      <c r="G24" s="204" t="s">
        <v>293</v>
      </c>
      <c r="H24" s="204" t="s">
        <v>294</v>
      </c>
    </row>
    <row r="25" spans="2:8" s="65" customFormat="1" ht="19.5" customHeight="1">
      <c r="B25" s="202"/>
      <c r="C25" s="203"/>
      <c r="D25" s="203"/>
      <c r="E25" s="203"/>
      <c r="F25" s="203"/>
      <c r="G25" s="204"/>
      <c r="H25" s="204"/>
    </row>
    <row r="26" spans="2:8" s="65" customFormat="1" ht="19.5" customHeight="1">
      <c r="B26" s="202"/>
      <c r="C26" s="203"/>
      <c r="D26" s="203"/>
      <c r="E26" s="203"/>
      <c r="F26" s="203"/>
      <c r="G26" s="204"/>
      <c r="H26" s="204"/>
    </row>
    <row r="27" spans="2:8" s="65" customFormat="1" ht="19.5" customHeight="1">
      <c r="B27" s="76" t="s">
        <v>295</v>
      </c>
      <c r="C27" s="77"/>
      <c r="D27" s="205"/>
      <c r="E27" s="205"/>
      <c r="F27" s="77"/>
      <c r="G27" s="78"/>
      <c r="H27" s="79"/>
    </row>
    <row r="28" spans="2:8" s="65" customFormat="1" ht="19.5" customHeight="1">
      <c r="B28" s="80" t="s">
        <v>456</v>
      </c>
      <c r="C28" s="81">
        <v>6882169343</v>
      </c>
      <c r="D28" s="177">
        <v>1171927061</v>
      </c>
      <c r="E28" s="177"/>
      <c r="F28" s="81">
        <v>2024700000</v>
      </c>
      <c r="G28" s="82">
        <v>58076264</v>
      </c>
      <c r="H28" s="82">
        <f>SUM(C28:G28)</f>
        <v>10136872668</v>
      </c>
    </row>
    <row r="29" spans="2:8" s="65" customFormat="1" ht="19.5" customHeight="1">
      <c r="B29" s="80" t="s">
        <v>461</v>
      </c>
      <c r="C29" s="81">
        <f>C30</f>
        <v>1571428571</v>
      </c>
      <c r="D29" s="177">
        <f>BCDSPS!E37</f>
        <v>236918182</v>
      </c>
      <c r="E29" s="177"/>
      <c r="F29" s="81"/>
      <c r="G29" s="82"/>
      <c r="H29" s="82">
        <f>SUM(C29:G29)</f>
        <v>1808346753</v>
      </c>
    </row>
    <row r="30" spans="2:8" s="65" customFormat="1" ht="19.5" customHeight="1">
      <c r="B30" s="83" t="s">
        <v>296</v>
      </c>
      <c r="C30" s="81">
        <f>BCDSPS!E40</f>
        <v>1571428571</v>
      </c>
      <c r="D30" s="177">
        <f>D29</f>
        <v>236918182</v>
      </c>
      <c r="E30" s="177"/>
      <c r="F30" s="81"/>
      <c r="G30" s="82"/>
      <c r="H30" s="82">
        <f>SUM(C30:G30)</f>
        <v>1808346753</v>
      </c>
    </row>
    <row r="31" spans="2:8" s="65" customFormat="1" ht="19.5" customHeight="1">
      <c r="B31" s="83" t="s">
        <v>297</v>
      </c>
      <c r="C31" s="81">
        <f>'[1]Sheet1'!E45</f>
        <v>0</v>
      </c>
      <c r="D31" s="206"/>
      <c r="E31" s="207"/>
      <c r="F31" s="81"/>
      <c r="G31" s="82"/>
      <c r="H31" s="82">
        <f>C31</f>
        <v>0</v>
      </c>
    </row>
    <row r="32" spans="2:8" s="65" customFormat="1" ht="19.5" customHeight="1">
      <c r="B32" s="83" t="s">
        <v>298</v>
      </c>
      <c r="C32" s="81"/>
      <c r="D32" s="177"/>
      <c r="E32" s="177"/>
      <c r="F32" s="70"/>
      <c r="G32" s="82"/>
      <c r="H32" s="82">
        <f>C32</f>
        <v>0</v>
      </c>
    </row>
    <row r="33" spans="2:8" s="65" customFormat="1" ht="19.5" customHeight="1">
      <c r="B33" s="80" t="s">
        <v>462</v>
      </c>
      <c r="C33" s="81"/>
      <c r="D33" s="177"/>
      <c r="E33" s="177"/>
      <c r="F33" s="70"/>
      <c r="G33" s="82"/>
      <c r="H33" s="82"/>
    </row>
    <row r="34" spans="2:8" s="65" customFormat="1" ht="19.5" customHeight="1">
      <c r="B34" s="83" t="s">
        <v>299</v>
      </c>
      <c r="C34" s="81"/>
      <c r="D34" s="177"/>
      <c r="E34" s="177"/>
      <c r="F34" s="81"/>
      <c r="G34" s="82"/>
      <c r="H34" s="82"/>
    </row>
    <row r="35" spans="2:8" s="65" customFormat="1" ht="19.5" customHeight="1">
      <c r="B35" s="83" t="s">
        <v>300</v>
      </c>
      <c r="C35" s="81"/>
      <c r="D35" s="177"/>
      <c r="E35" s="177"/>
      <c r="F35" s="81"/>
      <c r="G35" s="82"/>
      <c r="H35" s="82"/>
    </row>
    <row r="36" spans="2:8" s="65" customFormat="1" ht="19.5" customHeight="1">
      <c r="B36" s="83" t="s">
        <v>301</v>
      </c>
      <c r="C36" s="81">
        <f>C31</f>
        <v>0</v>
      </c>
      <c r="D36" s="177"/>
      <c r="E36" s="177"/>
      <c r="F36" s="81"/>
      <c r="G36" s="82"/>
      <c r="H36" s="82">
        <f>SUM(C36:G36)</f>
        <v>0</v>
      </c>
    </row>
    <row r="37" spans="2:8" s="65" customFormat="1" ht="19.5" customHeight="1">
      <c r="B37" s="83" t="s">
        <v>302</v>
      </c>
      <c r="C37" s="81"/>
      <c r="D37" s="177"/>
      <c r="E37" s="177"/>
      <c r="F37" s="81"/>
      <c r="G37" s="82"/>
      <c r="H37" s="82"/>
    </row>
    <row r="38" spans="2:8" s="65" customFormat="1" ht="19.5" customHeight="1">
      <c r="B38" s="80" t="s">
        <v>6</v>
      </c>
      <c r="C38" s="84">
        <f>C28+C29+C32-C36</f>
        <v>8453597914</v>
      </c>
      <c r="D38" s="177">
        <f>D28+D29-D34</f>
        <v>1408845243</v>
      </c>
      <c r="E38" s="177"/>
      <c r="F38" s="81">
        <f>F28</f>
        <v>2024700000</v>
      </c>
      <c r="G38" s="82">
        <f>G28</f>
        <v>58076264</v>
      </c>
      <c r="H38" s="82">
        <f>SUM(C38:G38)</f>
        <v>11945219421</v>
      </c>
    </row>
    <row r="39" spans="2:8" s="65" customFormat="1" ht="33" customHeight="1">
      <c r="B39" s="85" t="s">
        <v>303</v>
      </c>
      <c r="C39" s="81">
        <f>C43</f>
        <v>392955211</v>
      </c>
      <c r="D39" s="177">
        <f>D40+D41-D42</f>
        <v>488214826</v>
      </c>
      <c r="E39" s="177"/>
      <c r="F39" s="81">
        <f>F40+F41</f>
        <v>860575908</v>
      </c>
      <c r="G39" s="81">
        <f>G40+G41</f>
        <v>58076265</v>
      </c>
      <c r="H39" s="82">
        <f>SUM(C39:G39)</f>
        <v>1799822210</v>
      </c>
    </row>
    <row r="40" spans="2:8" s="65" customFormat="1" ht="19.5" customHeight="1">
      <c r="B40" s="80" t="s">
        <v>457</v>
      </c>
      <c r="C40" s="81">
        <v>289722673</v>
      </c>
      <c r="D40" s="177">
        <v>325101085</v>
      </c>
      <c r="E40" s="177"/>
      <c r="F40" s="81">
        <v>634486481</v>
      </c>
      <c r="G40" s="82">
        <v>52802325</v>
      </c>
      <c r="H40" s="82">
        <f>SUM(C40:G40)</f>
        <v>1302112564</v>
      </c>
    </row>
    <row r="41" spans="2:9" s="65" customFormat="1" ht="19.5" customHeight="1">
      <c r="B41" s="80" t="s">
        <v>463</v>
      </c>
      <c r="C41" s="81">
        <f>34410846+34410846+34410846</f>
        <v>103232538</v>
      </c>
      <c r="D41" s="177">
        <f>73405491+44854125+44854125</f>
        <v>163113741</v>
      </c>
      <c r="E41" s="177"/>
      <c r="F41" s="81">
        <f>115422769+55333329+55333329</f>
        <v>226089427</v>
      </c>
      <c r="G41" s="82">
        <f>3629766+1644174</f>
        <v>5273940</v>
      </c>
      <c r="H41" s="82">
        <f>SUM(C41:G41)</f>
        <v>497709646</v>
      </c>
      <c r="I41" s="72"/>
    </row>
    <row r="42" spans="2:9" s="65" customFormat="1" ht="19.5" customHeight="1">
      <c r="B42" s="80" t="s">
        <v>464</v>
      </c>
      <c r="C42" s="81"/>
      <c r="D42" s="177"/>
      <c r="E42" s="177"/>
      <c r="F42" s="81"/>
      <c r="G42" s="82"/>
      <c r="H42" s="82"/>
      <c r="I42" s="72"/>
    </row>
    <row r="43" spans="2:8" s="65" customFormat="1" ht="19.5" customHeight="1">
      <c r="B43" s="80" t="s">
        <v>6</v>
      </c>
      <c r="C43" s="81">
        <f>C40+C41</f>
        <v>392955211</v>
      </c>
      <c r="D43" s="177">
        <f>D40+D41-D42</f>
        <v>488214826</v>
      </c>
      <c r="E43" s="177"/>
      <c r="F43" s="81">
        <f>F40+F41</f>
        <v>860575908</v>
      </c>
      <c r="G43" s="82">
        <f>G40+G41</f>
        <v>58076265</v>
      </c>
      <c r="H43" s="82">
        <f>SUM(C43:G43)</f>
        <v>1799822210</v>
      </c>
    </row>
    <row r="44" spans="2:9" s="65" customFormat="1" ht="19.5" customHeight="1">
      <c r="B44" s="76" t="s">
        <v>304</v>
      </c>
      <c r="C44" s="81"/>
      <c r="D44" s="177"/>
      <c r="E44" s="177"/>
      <c r="F44" s="81"/>
      <c r="G44" s="82"/>
      <c r="H44" s="82"/>
      <c r="I44" s="72"/>
    </row>
    <row r="45" spans="2:8" s="65" customFormat="1" ht="19.5" customHeight="1">
      <c r="B45" s="76" t="s">
        <v>305</v>
      </c>
      <c r="C45" s="81"/>
      <c r="D45" s="177"/>
      <c r="E45" s="177"/>
      <c r="F45" s="81"/>
      <c r="G45" s="82"/>
      <c r="H45" s="82"/>
    </row>
    <row r="46" spans="2:8" s="65" customFormat="1" ht="19.5" customHeight="1">
      <c r="B46" s="80" t="s">
        <v>333</v>
      </c>
      <c r="C46" s="81">
        <f>C28-C40</f>
        <v>6592446670</v>
      </c>
      <c r="D46" s="177">
        <f>D28-D40</f>
        <v>846825976</v>
      </c>
      <c r="E46" s="177"/>
      <c r="F46" s="81">
        <f>F28-F40</f>
        <v>1390213519</v>
      </c>
      <c r="G46" s="82">
        <f>G28-G40</f>
        <v>5273939</v>
      </c>
      <c r="H46" s="82">
        <f>SUM(C46:G46)</f>
        <v>8834760104</v>
      </c>
    </row>
    <row r="47" spans="2:8" s="65" customFormat="1" ht="19.5" customHeight="1">
      <c r="B47" s="80" t="s">
        <v>306</v>
      </c>
      <c r="C47" s="81">
        <f>C38-C43</f>
        <v>8060642703</v>
      </c>
      <c r="D47" s="177">
        <f>D38-D43</f>
        <v>920630417</v>
      </c>
      <c r="E47" s="177"/>
      <c r="F47" s="81">
        <f>F38-F43</f>
        <v>1164124092</v>
      </c>
      <c r="G47" s="82">
        <f>G38-G43+1</f>
        <v>0</v>
      </c>
      <c r="H47" s="82">
        <f>SUM(C47:G47)</f>
        <v>10145397212</v>
      </c>
    </row>
    <row r="48" spans="2:8" s="65" customFormat="1" ht="19.5" customHeight="1">
      <c r="B48" s="83" t="s">
        <v>307</v>
      </c>
      <c r="C48" s="81"/>
      <c r="D48" s="177"/>
      <c r="E48" s="177"/>
      <c r="F48" s="81"/>
      <c r="G48" s="82"/>
      <c r="H48" s="82"/>
    </row>
    <row r="49" spans="2:8" s="65" customFormat="1" ht="19.5" customHeight="1">
      <c r="B49" s="83" t="s">
        <v>308</v>
      </c>
      <c r="C49" s="81"/>
      <c r="D49" s="177"/>
      <c r="E49" s="177"/>
      <c r="F49" s="81"/>
      <c r="G49" s="82"/>
      <c r="H49" s="82"/>
    </row>
    <row r="50" spans="2:8" s="65" customFormat="1" ht="19.5" customHeight="1">
      <c r="B50" s="83" t="s">
        <v>309</v>
      </c>
      <c r="C50" s="81"/>
      <c r="D50" s="177"/>
      <c r="E50" s="177"/>
      <c r="F50" s="81"/>
      <c r="G50" s="82"/>
      <c r="H50" s="82"/>
    </row>
    <row r="51" spans="2:8" s="65" customFormat="1" ht="19.5" customHeight="1">
      <c r="B51" s="83" t="s">
        <v>310</v>
      </c>
      <c r="C51" s="81"/>
      <c r="D51" s="177"/>
      <c r="E51" s="177"/>
      <c r="F51" s="81"/>
      <c r="G51" s="82"/>
      <c r="H51" s="82"/>
    </row>
    <row r="52" spans="2:8" s="65" customFormat="1" ht="19.5" customHeight="1">
      <c r="B52" s="83" t="s">
        <v>311</v>
      </c>
      <c r="C52" s="81"/>
      <c r="D52" s="177"/>
      <c r="E52" s="177"/>
      <c r="F52" s="81"/>
      <c r="G52" s="82"/>
      <c r="H52" s="82"/>
    </row>
    <row r="53" spans="2:8" s="65" customFormat="1" ht="19.5" customHeight="1">
      <c r="B53" s="73" t="s">
        <v>312</v>
      </c>
      <c r="C53" s="67"/>
      <c r="D53" s="67"/>
      <c r="E53" s="67"/>
      <c r="F53" s="67"/>
      <c r="G53" s="68"/>
      <c r="H53" s="68"/>
    </row>
    <row r="54" spans="2:8" s="65" customFormat="1" ht="19.5" customHeight="1">
      <c r="B54" s="65" t="s">
        <v>313</v>
      </c>
      <c r="C54" s="67"/>
      <c r="D54" s="67"/>
      <c r="E54" s="67"/>
      <c r="F54" s="67"/>
      <c r="G54" s="68"/>
      <c r="H54" s="68"/>
    </row>
    <row r="55" spans="2:8" s="65" customFormat="1" ht="19.5" customHeight="1">
      <c r="B55" s="65" t="s">
        <v>314</v>
      </c>
      <c r="C55" s="67"/>
      <c r="D55" s="67"/>
      <c r="E55" s="67"/>
      <c r="F55" s="67"/>
      <c r="G55" s="68"/>
      <c r="H55" s="68"/>
    </row>
    <row r="56" spans="2:8" s="65" customFormat="1" ht="19.5" customHeight="1">
      <c r="B56" s="65" t="s">
        <v>315</v>
      </c>
      <c r="C56" s="67"/>
      <c r="D56" s="67"/>
      <c r="E56" s="67"/>
      <c r="F56" s="67"/>
      <c r="G56" s="68"/>
      <c r="H56" s="68"/>
    </row>
    <row r="57" spans="2:8" s="65" customFormat="1" ht="19.5" customHeight="1">
      <c r="B57" s="208" t="s">
        <v>290</v>
      </c>
      <c r="C57" s="208" t="s">
        <v>316</v>
      </c>
      <c r="D57" s="208" t="s">
        <v>317</v>
      </c>
      <c r="E57" s="208" t="s">
        <v>318</v>
      </c>
      <c r="F57" s="208" t="s">
        <v>319</v>
      </c>
      <c r="G57" s="209" t="s">
        <v>320</v>
      </c>
      <c r="H57" s="209" t="s">
        <v>294</v>
      </c>
    </row>
    <row r="58" spans="2:8" s="65" customFormat="1" ht="19.5" customHeight="1">
      <c r="B58" s="208"/>
      <c r="C58" s="208" t="s">
        <v>321</v>
      </c>
      <c r="D58" s="208" t="s">
        <v>322</v>
      </c>
      <c r="E58" s="208" t="s">
        <v>323</v>
      </c>
      <c r="F58" s="208" t="s">
        <v>324</v>
      </c>
      <c r="G58" s="209" t="s">
        <v>325</v>
      </c>
      <c r="H58" s="209" t="s">
        <v>294</v>
      </c>
    </row>
    <row r="59" spans="2:8" s="65" customFormat="1" ht="19.5" customHeight="1">
      <c r="B59" s="208"/>
      <c r="C59" s="208"/>
      <c r="D59" s="208"/>
      <c r="E59" s="208"/>
      <c r="F59" s="208"/>
      <c r="G59" s="209" t="s">
        <v>326</v>
      </c>
      <c r="H59" s="209"/>
    </row>
    <row r="60" spans="2:8" s="65" customFormat="1" ht="28.5" customHeight="1">
      <c r="B60" s="85" t="s">
        <v>327</v>
      </c>
      <c r="C60" s="81">
        <f>C61</f>
        <v>112752000</v>
      </c>
      <c r="D60" s="81"/>
      <c r="E60" s="86">
        <f>E61</f>
        <v>12500000</v>
      </c>
      <c r="F60" s="87"/>
      <c r="G60" s="82"/>
      <c r="H60" s="82">
        <f aca="true" t="shared" si="0" ref="H60:H66">SUM(C60:G60)</f>
        <v>125252000</v>
      </c>
    </row>
    <row r="61" spans="2:8" s="65" customFormat="1" ht="19.5" customHeight="1">
      <c r="B61" s="80" t="s">
        <v>456</v>
      </c>
      <c r="C61" s="81">
        <v>112752000</v>
      </c>
      <c r="D61" s="81"/>
      <c r="E61" s="88">
        <v>12500000</v>
      </c>
      <c r="F61" s="89"/>
      <c r="G61" s="82"/>
      <c r="H61" s="82">
        <f t="shared" si="0"/>
        <v>125252000</v>
      </c>
    </row>
    <row r="62" spans="2:8" s="65" customFormat="1" ht="19.5" customHeight="1">
      <c r="B62" s="80" t="s">
        <v>461</v>
      </c>
      <c r="C62" s="81"/>
      <c r="D62" s="81"/>
      <c r="E62" s="81">
        <f>E64</f>
        <v>0</v>
      </c>
      <c r="F62" s="81"/>
      <c r="G62" s="82"/>
      <c r="H62" s="82">
        <f t="shared" si="0"/>
        <v>0</v>
      </c>
    </row>
    <row r="63" spans="2:8" s="65" customFormat="1" ht="19.5" customHeight="1">
      <c r="B63" s="83" t="s">
        <v>307</v>
      </c>
      <c r="C63" s="81"/>
      <c r="D63" s="81"/>
      <c r="E63" s="81"/>
      <c r="F63" s="81"/>
      <c r="G63" s="82"/>
      <c r="H63" s="82">
        <f t="shared" si="0"/>
        <v>0</v>
      </c>
    </row>
    <row r="64" spans="2:8" s="65" customFormat="1" ht="19.5" customHeight="1">
      <c r="B64" s="83" t="s">
        <v>465</v>
      </c>
      <c r="C64" s="81"/>
      <c r="D64" s="81"/>
      <c r="E64" s="81"/>
      <c r="F64" s="81"/>
      <c r="G64" s="82"/>
      <c r="H64" s="82">
        <f t="shared" si="0"/>
        <v>0</v>
      </c>
    </row>
    <row r="65" spans="2:8" s="65" customFormat="1" ht="19.5" customHeight="1">
      <c r="B65" s="83" t="s">
        <v>328</v>
      </c>
      <c r="C65" s="81"/>
      <c r="D65" s="81"/>
      <c r="E65" s="81"/>
      <c r="F65" s="81"/>
      <c r="G65" s="82"/>
      <c r="H65" s="82">
        <f t="shared" si="0"/>
        <v>0</v>
      </c>
    </row>
    <row r="66" spans="2:8" s="65" customFormat="1" ht="19.5" customHeight="1">
      <c r="B66" s="80" t="s">
        <v>462</v>
      </c>
      <c r="C66" s="81"/>
      <c r="D66" s="81"/>
      <c r="E66" s="81"/>
      <c r="F66" s="81"/>
      <c r="G66" s="82"/>
      <c r="H66" s="82">
        <f t="shared" si="0"/>
        <v>0</v>
      </c>
    </row>
    <row r="67" spans="2:8" s="65" customFormat="1" ht="19.5" customHeight="1">
      <c r="B67" s="83" t="s">
        <v>307</v>
      </c>
      <c r="C67" s="81"/>
      <c r="D67" s="81"/>
      <c r="E67" s="81"/>
      <c r="F67" s="81"/>
      <c r="G67" s="82"/>
      <c r="H67" s="82"/>
    </row>
    <row r="68" spans="2:8" s="65" customFormat="1" ht="19.5" customHeight="1">
      <c r="B68" s="83" t="s">
        <v>329</v>
      </c>
      <c r="C68" s="81"/>
      <c r="D68" s="81"/>
      <c r="E68" s="81"/>
      <c r="F68" s="81"/>
      <c r="G68" s="82"/>
      <c r="H68" s="82"/>
    </row>
    <row r="69" spans="2:8" s="65" customFormat="1" ht="19.5" customHeight="1">
      <c r="B69" s="83" t="s">
        <v>330</v>
      </c>
      <c r="C69" s="81"/>
      <c r="D69" s="81"/>
      <c r="E69" s="81"/>
      <c r="F69" s="81"/>
      <c r="G69" s="82"/>
      <c r="H69" s="82"/>
    </row>
    <row r="70" spans="2:8" s="65" customFormat="1" ht="19.5" customHeight="1">
      <c r="B70" s="80" t="s">
        <v>568</v>
      </c>
      <c r="C70" s="81">
        <f>C61</f>
        <v>112752000</v>
      </c>
      <c r="D70" s="81"/>
      <c r="E70" s="81">
        <f>E60</f>
        <v>12500000</v>
      </c>
      <c r="F70" s="81"/>
      <c r="G70" s="82"/>
      <c r="H70" s="82">
        <f>SUM(C70:G70)</f>
        <v>125252000</v>
      </c>
    </row>
    <row r="71" spans="2:8" s="65" customFormat="1" ht="31.5" customHeight="1">
      <c r="B71" s="85" t="s">
        <v>331</v>
      </c>
      <c r="C71" s="81">
        <f>C72+C73</f>
        <v>16630927</v>
      </c>
      <c r="D71" s="81"/>
      <c r="E71" s="81">
        <f>E72+E73</f>
        <v>12500000</v>
      </c>
      <c r="F71" s="81"/>
      <c r="G71" s="82"/>
      <c r="H71" s="82">
        <f>SUM(C71:G71)</f>
        <v>29130927</v>
      </c>
    </row>
    <row r="72" spans="2:8" s="65" customFormat="1" ht="19.5" customHeight="1">
      <c r="B72" s="80" t="s">
        <v>456</v>
      </c>
      <c r="C72" s="81">
        <v>14939647</v>
      </c>
      <c r="D72" s="81"/>
      <c r="E72" s="81">
        <v>12500000</v>
      </c>
      <c r="F72" s="81"/>
      <c r="G72" s="82"/>
      <c r="H72" s="82">
        <f>SUM(C72:G72)</f>
        <v>27439647</v>
      </c>
    </row>
    <row r="73" spans="2:8" s="65" customFormat="1" ht="19.5" customHeight="1">
      <c r="B73" s="80" t="s">
        <v>466</v>
      </c>
      <c r="C73" s="81">
        <f>563760+563760+563760</f>
        <v>1691280</v>
      </c>
      <c r="D73" s="81"/>
      <c r="E73" s="81"/>
      <c r="F73" s="81"/>
      <c r="G73" s="82"/>
      <c r="H73" s="82">
        <f>SUM(C73:G73)</f>
        <v>1691280</v>
      </c>
    </row>
    <row r="74" spans="2:8" s="65" customFormat="1" ht="19.5" customHeight="1">
      <c r="B74" s="80" t="s">
        <v>462</v>
      </c>
      <c r="C74" s="81"/>
      <c r="D74" s="81"/>
      <c r="E74" s="81"/>
      <c r="F74" s="81"/>
      <c r="G74" s="82"/>
      <c r="H74" s="82"/>
    </row>
    <row r="75" spans="2:8" s="65" customFormat="1" ht="19.5" customHeight="1">
      <c r="B75" s="80" t="s">
        <v>568</v>
      </c>
      <c r="C75" s="81">
        <f>C72+C73</f>
        <v>16630927</v>
      </c>
      <c r="D75" s="81"/>
      <c r="E75" s="81">
        <f>E73+E72</f>
        <v>12500000</v>
      </c>
      <c r="F75" s="81"/>
      <c r="G75" s="82"/>
      <c r="H75" s="82">
        <f>SUM(C75:G75)</f>
        <v>29130927</v>
      </c>
    </row>
    <row r="76" spans="2:8" s="65" customFormat="1" ht="19.5" customHeight="1">
      <c r="B76" s="76" t="s">
        <v>332</v>
      </c>
      <c r="C76" s="81"/>
      <c r="D76" s="81"/>
      <c r="E76" s="81"/>
      <c r="F76" s="81"/>
      <c r="G76" s="82"/>
      <c r="H76" s="82"/>
    </row>
    <row r="77" spans="2:8" s="65" customFormat="1" ht="19.5" customHeight="1">
      <c r="B77" s="76" t="s">
        <v>325</v>
      </c>
      <c r="C77" s="81"/>
      <c r="D77" s="81"/>
      <c r="E77" s="81"/>
      <c r="F77" s="81"/>
      <c r="G77" s="82"/>
      <c r="H77" s="82"/>
    </row>
    <row r="78" spans="2:8" s="65" customFormat="1" ht="19.5" customHeight="1">
      <c r="B78" s="80" t="s">
        <v>333</v>
      </c>
      <c r="C78" s="81">
        <f>C61-C72</f>
        <v>97812353</v>
      </c>
      <c r="D78" s="81"/>
      <c r="E78" s="81">
        <f>E61-E72</f>
        <v>0</v>
      </c>
      <c r="F78" s="81"/>
      <c r="G78" s="82"/>
      <c r="H78" s="82">
        <f>SUM(C78:G78)</f>
        <v>97812353</v>
      </c>
    </row>
    <row r="79" spans="2:8" s="65" customFormat="1" ht="19.5" customHeight="1">
      <c r="B79" s="80" t="s">
        <v>569</v>
      </c>
      <c r="C79" s="81">
        <f>C70-C75</f>
        <v>96121073</v>
      </c>
      <c r="D79" s="81"/>
      <c r="E79" s="81">
        <f>E70-E75</f>
        <v>0</v>
      </c>
      <c r="F79" s="81"/>
      <c r="G79" s="82"/>
      <c r="H79" s="82">
        <f>SUM(C79:G79)</f>
        <v>96121073</v>
      </c>
    </row>
    <row r="80" spans="2:8" s="65" customFormat="1" ht="19.5" customHeight="1">
      <c r="B80" s="73" t="s">
        <v>334</v>
      </c>
      <c r="C80" s="67"/>
      <c r="D80" s="67"/>
      <c r="E80" s="90"/>
      <c r="F80" s="67"/>
      <c r="G80" s="68"/>
      <c r="H80" s="91"/>
    </row>
    <row r="81" spans="3:8" s="65" customFormat="1" ht="19.5" customHeight="1">
      <c r="C81" s="67"/>
      <c r="D81" s="67"/>
      <c r="E81" s="90"/>
      <c r="F81" s="67"/>
      <c r="G81" s="92"/>
      <c r="H81" s="92"/>
    </row>
    <row r="82" spans="2:8" s="65" customFormat="1" ht="19.5" customHeight="1">
      <c r="B82" s="65" t="s">
        <v>335</v>
      </c>
      <c r="C82" s="67"/>
      <c r="D82" s="67"/>
      <c r="E82" s="90"/>
      <c r="F82" s="67"/>
      <c r="G82" s="92"/>
      <c r="H82" s="92"/>
    </row>
    <row r="83" spans="2:8" s="65" customFormat="1" ht="42.75" customHeight="1">
      <c r="B83" s="74" t="s">
        <v>290</v>
      </c>
      <c r="C83" s="74" t="s">
        <v>336</v>
      </c>
      <c r="D83" s="74"/>
      <c r="E83" s="93"/>
      <c r="F83" s="74" t="s">
        <v>319</v>
      </c>
      <c r="G83" s="75" t="s">
        <v>320</v>
      </c>
      <c r="H83" s="75" t="s">
        <v>337</v>
      </c>
    </row>
    <row r="84" spans="2:8" s="65" customFormat="1" ht="19.5" customHeight="1">
      <c r="B84" s="80" t="s">
        <v>458</v>
      </c>
      <c r="C84" s="81"/>
      <c r="D84" s="81"/>
      <c r="E84" s="81"/>
      <c r="F84" s="81"/>
      <c r="G84" s="82"/>
      <c r="H84" s="82">
        <f>C84</f>
        <v>0</v>
      </c>
    </row>
    <row r="85" spans="2:8" s="65" customFormat="1" ht="19.5" customHeight="1">
      <c r="B85" s="80" t="s">
        <v>467</v>
      </c>
      <c r="C85" s="81">
        <f>'[1]Sheet1'!E53</f>
        <v>0</v>
      </c>
      <c r="D85" s="81"/>
      <c r="E85" s="81"/>
      <c r="F85" s="81"/>
      <c r="G85" s="82"/>
      <c r="H85" s="82">
        <f>C85</f>
        <v>0</v>
      </c>
    </row>
    <row r="86" spans="2:8" s="65" customFormat="1" ht="19.5" customHeight="1">
      <c r="B86" s="80" t="s">
        <v>468</v>
      </c>
      <c r="C86" s="81">
        <f>C84</f>
        <v>0</v>
      </c>
      <c r="D86" s="81"/>
      <c r="E86" s="81"/>
      <c r="F86" s="81"/>
      <c r="G86" s="82"/>
      <c r="H86" s="82">
        <f>C86</f>
        <v>0</v>
      </c>
    </row>
    <row r="87" spans="2:8" s="65" customFormat="1" ht="19.5" customHeight="1">
      <c r="B87" s="80" t="s">
        <v>469</v>
      </c>
      <c r="C87" s="81">
        <f>C84+C85-C86</f>
        <v>0</v>
      </c>
      <c r="D87" s="81"/>
      <c r="E87" s="81"/>
      <c r="F87" s="81"/>
      <c r="G87" s="82"/>
      <c r="H87" s="82">
        <f>C87</f>
        <v>0</v>
      </c>
    </row>
    <row r="88" spans="2:8" s="65" customFormat="1" ht="19.5" customHeight="1">
      <c r="B88" s="80"/>
      <c r="C88" s="81"/>
      <c r="D88" s="81"/>
      <c r="E88" s="81"/>
      <c r="F88" s="81"/>
      <c r="G88" s="82"/>
      <c r="H88" s="82"/>
    </row>
    <row r="89" spans="3:8" s="65" customFormat="1" ht="19.5" customHeight="1">
      <c r="C89" s="67"/>
      <c r="D89" s="67"/>
      <c r="E89" s="67"/>
      <c r="F89" s="67"/>
      <c r="G89" s="68"/>
      <c r="H89" s="68"/>
    </row>
    <row r="90" spans="2:8" s="65" customFormat="1" ht="38.25" customHeight="1">
      <c r="B90" s="210" t="s">
        <v>338</v>
      </c>
      <c r="C90" s="211"/>
      <c r="D90" s="212"/>
      <c r="E90" s="205" t="s">
        <v>459</v>
      </c>
      <c r="F90" s="205"/>
      <c r="G90" s="213" t="s">
        <v>570</v>
      </c>
      <c r="H90" s="214"/>
    </row>
    <row r="91" spans="2:8" s="65" customFormat="1" ht="19.5" customHeight="1">
      <c r="B91" s="94" t="s">
        <v>339</v>
      </c>
      <c r="C91" s="95"/>
      <c r="D91" s="96"/>
      <c r="E91" s="215"/>
      <c r="F91" s="215"/>
      <c r="G91" s="216"/>
      <c r="H91" s="216"/>
    </row>
    <row r="92" spans="2:8" s="65" customFormat="1" ht="19.5" customHeight="1">
      <c r="B92" s="97" t="s">
        <v>340</v>
      </c>
      <c r="C92" s="98"/>
      <c r="D92" s="99"/>
      <c r="E92" s="217"/>
      <c r="F92" s="217"/>
      <c r="G92" s="218"/>
      <c r="H92" s="218"/>
    </row>
    <row r="93" spans="2:8" s="65" customFormat="1" ht="19.5" customHeight="1">
      <c r="B93" s="97" t="s">
        <v>341</v>
      </c>
      <c r="C93" s="98"/>
      <c r="D93" s="99"/>
      <c r="E93" s="217"/>
      <c r="F93" s="217"/>
      <c r="G93" s="218"/>
      <c r="H93" s="218"/>
    </row>
    <row r="94" spans="2:8" s="65" customFormat="1" ht="19.5" customHeight="1">
      <c r="B94" s="100" t="s">
        <v>342</v>
      </c>
      <c r="C94" s="98"/>
      <c r="D94" s="99"/>
      <c r="E94" s="217"/>
      <c r="F94" s="217"/>
      <c r="G94" s="218"/>
      <c r="H94" s="218"/>
    </row>
    <row r="95" spans="2:8" s="65" customFormat="1" ht="19.5" customHeight="1">
      <c r="B95" s="97" t="s">
        <v>343</v>
      </c>
      <c r="C95" s="98"/>
      <c r="D95" s="99"/>
      <c r="E95" s="217"/>
      <c r="F95" s="217"/>
      <c r="G95" s="218"/>
      <c r="H95" s="218"/>
    </row>
    <row r="96" spans="2:8" s="65" customFormat="1" ht="19.5" customHeight="1">
      <c r="B96" s="97" t="s">
        <v>344</v>
      </c>
      <c r="C96" s="98"/>
      <c r="D96" s="99"/>
      <c r="E96" s="217"/>
      <c r="F96" s="217"/>
      <c r="G96" s="218"/>
      <c r="H96" s="218"/>
    </row>
    <row r="97" spans="2:8" s="65" customFormat="1" ht="19.5" customHeight="1">
      <c r="B97" s="101" t="s">
        <v>345</v>
      </c>
      <c r="C97" s="102"/>
      <c r="D97" s="103"/>
      <c r="E97" s="219"/>
      <c r="F97" s="219"/>
      <c r="G97" s="220"/>
      <c r="H97" s="220"/>
    </row>
    <row r="98" spans="2:8" s="65" customFormat="1" ht="19.5" customHeight="1">
      <c r="B98" s="221" t="s">
        <v>280</v>
      </c>
      <c r="C98" s="222"/>
      <c r="D98" s="223"/>
      <c r="E98" s="205"/>
      <c r="F98" s="205"/>
      <c r="G98" s="224"/>
      <c r="H98" s="224"/>
    </row>
    <row r="99" spans="2:8" s="65" customFormat="1" ht="19.5" customHeight="1">
      <c r="B99" s="73" t="s">
        <v>346</v>
      </c>
      <c r="C99" s="67"/>
      <c r="D99" s="67"/>
      <c r="E99" s="67"/>
      <c r="F99" s="67"/>
      <c r="G99" s="68"/>
      <c r="H99" s="68"/>
    </row>
    <row r="100" spans="2:8" s="65" customFormat="1" ht="19.5" customHeight="1">
      <c r="B100" s="104" t="s">
        <v>347</v>
      </c>
      <c r="C100" s="105"/>
      <c r="D100" s="106"/>
      <c r="E100" s="205" t="s">
        <v>459</v>
      </c>
      <c r="F100" s="205"/>
      <c r="G100" s="224" t="s">
        <v>570</v>
      </c>
      <c r="H100" s="224"/>
    </row>
    <row r="101" spans="2:8" s="65" customFormat="1" ht="19.5" customHeight="1">
      <c r="B101" s="225" t="s">
        <v>348</v>
      </c>
      <c r="C101" s="226"/>
      <c r="D101" s="227"/>
      <c r="E101" s="177">
        <f>BCDSPS!D54</f>
        <v>721287262</v>
      </c>
      <c r="F101" s="177"/>
      <c r="G101" s="178">
        <f>BCDSPS!H54</f>
        <v>1252931684</v>
      </c>
      <c r="H101" s="178"/>
    </row>
    <row r="102" spans="2:8" s="65" customFormat="1" ht="19.5" customHeight="1">
      <c r="B102" s="225" t="s">
        <v>349</v>
      </c>
      <c r="C102" s="226"/>
      <c r="D102" s="227"/>
      <c r="E102" s="177"/>
      <c r="F102" s="177"/>
      <c r="G102" s="178"/>
      <c r="H102" s="178"/>
    </row>
    <row r="103" spans="2:8" s="65" customFormat="1" ht="19.5" customHeight="1">
      <c r="B103" s="225" t="s">
        <v>350</v>
      </c>
      <c r="C103" s="226"/>
      <c r="D103" s="227"/>
      <c r="E103" s="177"/>
      <c r="F103" s="177"/>
      <c r="G103" s="178"/>
      <c r="H103" s="178"/>
    </row>
    <row r="104" spans="2:8" s="65" customFormat="1" ht="44.25" customHeight="1">
      <c r="B104" s="228" t="s">
        <v>351</v>
      </c>
      <c r="C104" s="229"/>
      <c r="D104" s="230"/>
      <c r="E104" s="177">
        <f>BCDSPS!D56</f>
        <v>1449917734</v>
      </c>
      <c r="F104" s="177"/>
      <c r="G104" s="178">
        <f>BCDSPS!H56</f>
        <v>1451280777</v>
      </c>
      <c r="H104" s="178"/>
    </row>
    <row r="105" spans="2:8" s="65" customFormat="1" ht="19.5" customHeight="1">
      <c r="B105" s="225" t="s">
        <v>352</v>
      </c>
      <c r="C105" s="226"/>
      <c r="D105" s="227"/>
      <c r="E105" s="177"/>
      <c r="F105" s="177"/>
      <c r="G105" s="178"/>
      <c r="H105" s="178"/>
    </row>
    <row r="106" spans="2:8" s="65" customFormat="1" ht="19.5" customHeight="1">
      <c r="B106" s="225" t="s">
        <v>353</v>
      </c>
      <c r="C106" s="226"/>
      <c r="D106" s="227"/>
      <c r="E106" s="177"/>
      <c r="F106" s="177"/>
      <c r="G106" s="178"/>
      <c r="H106" s="178"/>
    </row>
    <row r="107" spans="2:8" s="65" customFormat="1" ht="19.5" customHeight="1">
      <c r="B107" s="225" t="s">
        <v>354</v>
      </c>
      <c r="C107" s="226"/>
      <c r="D107" s="227"/>
      <c r="E107" s="177"/>
      <c r="F107" s="177"/>
      <c r="G107" s="178"/>
      <c r="H107" s="178"/>
    </row>
    <row r="108" spans="2:8" s="65" customFormat="1" ht="19.5" customHeight="1">
      <c r="B108" s="225" t="s">
        <v>355</v>
      </c>
      <c r="C108" s="226"/>
      <c r="D108" s="227"/>
      <c r="E108" s="177"/>
      <c r="F108" s="177"/>
      <c r="G108" s="178"/>
      <c r="H108" s="178"/>
    </row>
    <row r="109" spans="2:8" s="65" customFormat="1" ht="19.5" customHeight="1">
      <c r="B109" s="225" t="s">
        <v>356</v>
      </c>
      <c r="C109" s="226"/>
      <c r="D109" s="227"/>
      <c r="E109" s="177"/>
      <c r="F109" s="177"/>
      <c r="G109" s="178"/>
      <c r="H109" s="178"/>
    </row>
    <row r="110" spans="2:8" s="65" customFormat="1" ht="19.5" customHeight="1">
      <c r="B110" s="171" t="s">
        <v>280</v>
      </c>
      <c r="C110" s="171"/>
      <c r="D110" s="171"/>
      <c r="E110" s="231">
        <f>SUM(E101:F109)</f>
        <v>2171204996</v>
      </c>
      <c r="F110" s="231"/>
      <c r="G110" s="232">
        <f>SUM(G101:H109)</f>
        <v>2704212461</v>
      </c>
      <c r="H110" s="232"/>
    </row>
    <row r="111" spans="2:8" s="65" customFormat="1" ht="19.5" customHeight="1">
      <c r="B111" s="65" t="s">
        <v>357</v>
      </c>
      <c r="C111" s="67"/>
      <c r="D111" s="67"/>
      <c r="E111" s="67"/>
      <c r="F111" s="67"/>
      <c r="G111" s="68"/>
      <c r="H111" s="68"/>
    </row>
    <row r="112" spans="2:8" s="65" customFormat="1" ht="19.5" customHeight="1">
      <c r="B112" s="233" t="s">
        <v>358</v>
      </c>
      <c r="C112" s="234"/>
      <c r="D112" s="235" t="s">
        <v>359</v>
      </c>
      <c r="E112" s="236"/>
      <c r="F112" s="107" t="s">
        <v>360</v>
      </c>
      <c r="G112" s="108" t="s">
        <v>361</v>
      </c>
      <c r="H112" s="108" t="s">
        <v>470</v>
      </c>
    </row>
    <row r="113" spans="2:8" s="65" customFormat="1" ht="19.5" customHeight="1">
      <c r="B113" s="109"/>
      <c r="C113" s="110"/>
      <c r="D113" s="237" t="s">
        <v>460</v>
      </c>
      <c r="E113" s="238"/>
      <c r="F113" s="111" t="s">
        <v>571</v>
      </c>
      <c r="G113" s="112" t="s">
        <v>572</v>
      </c>
      <c r="H113" s="113" t="s">
        <v>573</v>
      </c>
    </row>
    <row r="114" spans="2:8" s="65" customFormat="1" ht="19.5" customHeight="1">
      <c r="B114" s="176" t="s">
        <v>362</v>
      </c>
      <c r="C114" s="176"/>
      <c r="D114" s="177">
        <f>BCDSPS!D66</f>
        <v>28750000000</v>
      </c>
      <c r="E114" s="177"/>
      <c r="F114" s="84"/>
      <c r="G114" s="114"/>
      <c r="H114" s="82">
        <f aca="true" t="shared" si="1" ref="H114:H120">D114+F114-G114</f>
        <v>28750000000</v>
      </c>
    </row>
    <row r="115" spans="2:8" s="65" customFormat="1" ht="19.5" customHeight="1">
      <c r="B115" s="176" t="s">
        <v>363</v>
      </c>
      <c r="C115" s="176"/>
      <c r="D115" s="177"/>
      <c r="E115" s="177"/>
      <c r="F115" s="81"/>
      <c r="G115" s="82"/>
      <c r="H115" s="82">
        <f t="shared" si="1"/>
        <v>0</v>
      </c>
    </row>
    <row r="116" spans="2:8" s="65" customFormat="1" ht="19.5" customHeight="1">
      <c r="B116" s="176" t="s">
        <v>364</v>
      </c>
      <c r="C116" s="176"/>
      <c r="D116" s="177"/>
      <c r="E116" s="177"/>
      <c r="F116" s="81"/>
      <c r="G116" s="82"/>
      <c r="H116" s="82">
        <f t="shared" si="1"/>
        <v>0</v>
      </c>
    </row>
    <row r="117" spans="2:8" s="65" customFormat="1" ht="19.5" customHeight="1">
      <c r="B117" s="176" t="s">
        <v>365</v>
      </c>
      <c r="C117" s="176"/>
      <c r="D117" s="177"/>
      <c r="E117" s="177"/>
      <c r="F117" s="81"/>
      <c r="G117" s="82"/>
      <c r="H117" s="82">
        <f t="shared" si="1"/>
        <v>0</v>
      </c>
    </row>
    <row r="118" spans="2:8" s="65" customFormat="1" ht="19.5" customHeight="1">
      <c r="B118" s="176" t="s">
        <v>366</v>
      </c>
      <c r="C118" s="176"/>
      <c r="D118" s="177"/>
      <c r="E118" s="177"/>
      <c r="F118" s="81"/>
      <c r="G118" s="82"/>
      <c r="H118" s="82">
        <f t="shared" si="1"/>
        <v>0</v>
      </c>
    </row>
    <row r="119" spans="2:8" s="65" customFormat="1" ht="19.5" customHeight="1">
      <c r="B119" s="176" t="s">
        <v>367</v>
      </c>
      <c r="C119" s="176"/>
      <c r="D119" s="177"/>
      <c r="E119" s="177"/>
      <c r="F119" s="81"/>
      <c r="G119" s="82"/>
      <c r="H119" s="82">
        <f t="shared" si="1"/>
        <v>0</v>
      </c>
    </row>
    <row r="120" spans="2:8" s="65" customFormat="1" ht="19.5" customHeight="1">
      <c r="B120" s="176" t="s">
        <v>368</v>
      </c>
      <c r="C120" s="176"/>
      <c r="D120" s="177">
        <f>BCDSPS!D70</f>
        <v>591022453</v>
      </c>
      <c r="E120" s="177"/>
      <c r="F120" s="156">
        <f>BCDSPS!F70</f>
        <v>48670781</v>
      </c>
      <c r="G120" s="157">
        <f>BCDSPS!E70</f>
        <v>15189081</v>
      </c>
      <c r="H120" s="82">
        <f t="shared" si="1"/>
        <v>624504153</v>
      </c>
    </row>
    <row r="121" spans="2:8" s="65" customFormat="1" ht="19.5" customHeight="1">
      <c r="B121" s="239" t="s">
        <v>280</v>
      </c>
      <c r="C121" s="239"/>
      <c r="D121" s="177"/>
      <c r="E121" s="177"/>
      <c r="F121" s="81"/>
      <c r="G121" s="82"/>
      <c r="H121" s="82"/>
    </row>
    <row r="122" spans="2:8" s="65" customFormat="1" ht="19.5" customHeight="1">
      <c r="B122" s="65" t="s">
        <v>369</v>
      </c>
      <c r="C122" s="67"/>
      <c r="D122" s="67"/>
      <c r="E122" s="67"/>
      <c r="F122" s="67"/>
      <c r="G122" s="68"/>
      <c r="H122" s="68"/>
    </row>
    <row r="123" spans="2:8" s="65" customFormat="1" ht="19.5" customHeight="1">
      <c r="B123" s="66" t="s">
        <v>370</v>
      </c>
      <c r="C123" s="67"/>
      <c r="D123" s="67"/>
      <c r="E123" s="67"/>
      <c r="F123" s="67"/>
      <c r="G123" s="68"/>
      <c r="H123" s="68"/>
    </row>
    <row r="124" spans="3:8" s="65" customFormat="1" ht="19.5" customHeight="1">
      <c r="C124" s="67"/>
      <c r="D124" s="67"/>
      <c r="E124" s="67"/>
      <c r="F124" s="67"/>
      <c r="G124" s="240" t="s">
        <v>274</v>
      </c>
      <c r="H124" s="240"/>
    </row>
    <row r="125" spans="2:8" s="65" customFormat="1" ht="19.5" customHeight="1">
      <c r="B125" s="116" t="s">
        <v>371</v>
      </c>
      <c r="C125" s="117"/>
      <c r="D125" s="118"/>
      <c r="E125" s="205" t="s">
        <v>372</v>
      </c>
      <c r="F125" s="205"/>
      <c r="G125" s="224" t="s">
        <v>373</v>
      </c>
      <c r="H125" s="224"/>
    </row>
    <row r="126" spans="2:8" s="65" customFormat="1" ht="19.5" customHeight="1">
      <c r="B126" s="225" t="s">
        <v>374</v>
      </c>
      <c r="C126" s="226"/>
      <c r="D126" s="227"/>
      <c r="E126" s="177">
        <f>BCKQHĐK!E8</f>
        <v>3742074348</v>
      </c>
      <c r="F126" s="177"/>
      <c r="G126" s="178">
        <f>BCKQHĐK!D8</f>
        <v>2059544767</v>
      </c>
      <c r="H126" s="178"/>
    </row>
    <row r="127" spans="2:8" s="65" customFormat="1" ht="19.5" customHeight="1">
      <c r="B127" s="225" t="s">
        <v>375</v>
      </c>
      <c r="C127" s="226"/>
      <c r="D127" s="227"/>
      <c r="E127" s="177"/>
      <c r="F127" s="177"/>
      <c r="G127" s="178"/>
      <c r="H127" s="178"/>
    </row>
    <row r="128" spans="2:8" s="65" customFormat="1" ht="19.5" customHeight="1">
      <c r="B128" s="225" t="s">
        <v>376</v>
      </c>
      <c r="C128" s="226"/>
      <c r="D128" s="227"/>
      <c r="E128" s="177"/>
      <c r="F128" s="177"/>
      <c r="G128" s="178"/>
      <c r="H128" s="178"/>
    </row>
    <row r="129" spans="2:8" s="65" customFormat="1" ht="19.5" customHeight="1">
      <c r="B129" s="225" t="s">
        <v>377</v>
      </c>
      <c r="C129" s="226"/>
      <c r="D129" s="227"/>
      <c r="E129" s="177"/>
      <c r="F129" s="177"/>
      <c r="G129" s="178"/>
      <c r="H129" s="178"/>
    </row>
    <row r="130" spans="2:8" s="65" customFormat="1" ht="19.5" customHeight="1">
      <c r="B130" s="225" t="s">
        <v>378</v>
      </c>
      <c r="C130" s="226"/>
      <c r="D130" s="227"/>
      <c r="E130" s="177">
        <f>BCKQHĐK!E13</f>
        <v>417530</v>
      </c>
      <c r="F130" s="177"/>
      <c r="G130" s="178">
        <f>BCKQHĐK!D13</f>
        <v>2231570</v>
      </c>
      <c r="H130" s="178"/>
    </row>
    <row r="131" spans="2:8" s="65" customFormat="1" ht="19.5" customHeight="1">
      <c r="B131" s="225" t="s">
        <v>307</v>
      </c>
      <c r="C131" s="226"/>
      <c r="D131" s="227"/>
      <c r="E131" s="177"/>
      <c r="F131" s="177"/>
      <c r="G131" s="178"/>
      <c r="H131" s="178"/>
    </row>
    <row r="132" spans="2:8" s="65" customFormat="1" ht="19.5" customHeight="1">
      <c r="B132" s="225" t="s">
        <v>379</v>
      </c>
      <c r="C132" s="226"/>
      <c r="D132" s="227"/>
      <c r="E132" s="177"/>
      <c r="F132" s="177"/>
      <c r="G132" s="178"/>
      <c r="H132" s="178"/>
    </row>
    <row r="133" spans="2:8" s="65" customFormat="1" ht="19.5" customHeight="1">
      <c r="B133" s="225" t="s">
        <v>380</v>
      </c>
      <c r="C133" s="226"/>
      <c r="D133" s="227"/>
      <c r="E133" s="177"/>
      <c r="F133" s="177"/>
      <c r="G133" s="178"/>
      <c r="H133" s="178"/>
    </row>
    <row r="134" spans="2:8" s="65" customFormat="1" ht="19.5" customHeight="1">
      <c r="B134" s="225" t="s">
        <v>381</v>
      </c>
      <c r="C134" s="226"/>
      <c r="D134" s="227"/>
      <c r="E134" s="177"/>
      <c r="F134" s="177"/>
      <c r="G134" s="178"/>
      <c r="H134" s="178"/>
    </row>
    <row r="135" spans="3:8" s="65" customFormat="1" ht="19.5" customHeight="1">
      <c r="C135" s="67"/>
      <c r="D135" s="67"/>
      <c r="E135" s="67"/>
      <c r="F135" s="67"/>
      <c r="G135" s="68"/>
      <c r="H135" s="68"/>
    </row>
    <row r="136" spans="2:8" s="65" customFormat="1" ht="37.5" customHeight="1">
      <c r="B136" s="210" t="s">
        <v>382</v>
      </c>
      <c r="C136" s="211"/>
      <c r="D136" s="212"/>
      <c r="E136" s="205" t="s">
        <v>372</v>
      </c>
      <c r="F136" s="205"/>
      <c r="G136" s="224" t="s">
        <v>373</v>
      </c>
      <c r="H136" s="224"/>
    </row>
    <row r="137" spans="2:8" s="65" customFormat="1" ht="21.75" customHeight="1">
      <c r="B137" s="241" t="s">
        <v>383</v>
      </c>
      <c r="C137" s="241"/>
      <c r="D137" s="241"/>
      <c r="E137" s="206">
        <f>BCKQHĐK!E23</f>
        <v>59170834</v>
      </c>
      <c r="F137" s="207"/>
      <c r="G137" s="242">
        <f>BCKQHĐK!D23</f>
        <v>25661911</v>
      </c>
      <c r="H137" s="243"/>
    </row>
    <row r="138" spans="2:8" s="65" customFormat="1" ht="33" customHeight="1">
      <c r="B138" s="241" t="s">
        <v>384</v>
      </c>
      <c r="C138" s="241"/>
      <c r="D138" s="241"/>
      <c r="E138" s="177"/>
      <c r="F138" s="177"/>
      <c r="G138" s="178"/>
      <c r="H138" s="178"/>
    </row>
    <row r="139" spans="2:8" s="65" customFormat="1" ht="36.75" customHeight="1">
      <c r="B139" s="241" t="s">
        <v>385</v>
      </c>
      <c r="C139" s="241"/>
      <c r="D139" s="241"/>
      <c r="E139" s="177"/>
      <c r="F139" s="177"/>
      <c r="G139" s="178"/>
      <c r="H139" s="178"/>
    </row>
    <row r="140" spans="2:8" s="65" customFormat="1" ht="37.5" customHeight="1">
      <c r="B140" s="241" t="s">
        <v>386</v>
      </c>
      <c r="C140" s="241"/>
      <c r="D140" s="241"/>
      <c r="E140" s="177"/>
      <c r="F140" s="177"/>
      <c r="G140" s="178"/>
      <c r="H140" s="178"/>
    </row>
    <row r="141" spans="2:8" s="65" customFormat="1" ht="19.5" customHeight="1">
      <c r="B141" s="241" t="s">
        <v>387</v>
      </c>
      <c r="C141" s="241"/>
      <c r="D141" s="241"/>
      <c r="E141" s="177">
        <f>E137</f>
        <v>59170834</v>
      </c>
      <c r="F141" s="177"/>
      <c r="G141" s="178">
        <f>G137-G138+G139-G140</f>
        <v>25661911</v>
      </c>
      <c r="H141" s="178"/>
    </row>
    <row r="142" spans="2:8" s="65" customFormat="1" ht="19.5" customHeight="1">
      <c r="B142" s="244" t="s">
        <v>388</v>
      </c>
      <c r="C142" s="244"/>
      <c r="D142" s="244"/>
      <c r="E142" s="177"/>
      <c r="F142" s="177"/>
      <c r="G142" s="178"/>
      <c r="H142" s="178"/>
    </row>
    <row r="143" spans="3:8" s="65" customFormat="1" ht="14.25" customHeight="1" hidden="1">
      <c r="C143" s="67"/>
      <c r="D143" s="67"/>
      <c r="E143" s="67"/>
      <c r="F143" s="67"/>
      <c r="G143" s="68"/>
      <c r="H143" s="68"/>
    </row>
    <row r="144" spans="2:8" s="65" customFormat="1" ht="19.5" customHeight="1">
      <c r="B144" s="116" t="s">
        <v>389</v>
      </c>
      <c r="C144" s="117"/>
      <c r="D144" s="118"/>
      <c r="E144" s="205" t="s">
        <v>372</v>
      </c>
      <c r="F144" s="205"/>
      <c r="G144" s="224" t="s">
        <v>373</v>
      </c>
      <c r="H144" s="224"/>
    </row>
    <row r="145" spans="2:8" s="65" customFormat="1" ht="19.5" customHeight="1">
      <c r="B145" s="176" t="s">
        <v>390</v>
      </c>
      <c r="C145" s="176"/>
      <c r="D145" s="176"/>
      <c r="E145" s="242">
        <v>2609845663</v>
      </c>
      <c r="F145" s="243"/>
      <c r="G145" s="178">
        <f>'cdps quy 3 '!F74</f>
        <v>1987490225</v>
      </c>
      <c r="H145" s="178"/>
    </row>
    <row r="146" spans="2:8" s="65" customFormat="1" ht="19.5" customHeight="1">
      <c r="B146" s="176" t="s">
        <v>391</v>
      </c>
      <c r="C146" s="176"/>
      <c r="D146" s="176"/>
      <c r="E146" s="206">
        <v>1184620000</v>
      </c>
      <c r="F146" s="207"/>
      <c r="G146" s="178">
        <f>'cdps quy 3 '!F77</f>
        <v>843380000</v>
      </c>
      <c r="H146" s="178"/>
    </row>
    <row r="147" spans="2:8" s="65" customFormat="1" ht="19.5" customHeight="1">
      <c r="B147" s="176" t="s">
        <v>392</v>
      </c>
      <c r="C147" s="176"/>
      <c r="D147" s="176"/>
      <c r="E147" s="206">
        <v>143065988</v>
      </c>
      <c r="F147" s="207"/>
      <c r="G147" s="178">
        <f>'cdps quy 3 '!F39</f>
        <v>135162060</v>
      </c>
      <c r="H147" s="178"/>
    </row>
    <row r="148" spans="2:8" s="65" customFormat="1" ht="19.5" customHeight="1">
      <c r="B148" s="176" t="s">
        <v>393</v>
      </c>
      <c r="C148" s="176"/>
      <c r="D148" s="176"/>
      <c r="E148" s="206">
        <v>452173702</v>
      </c>
      <c r="F148" s="207"/>
      <c r="G148" s="178">
        <f>'cdps quy 3 '!F80+BCKQHĐK!D17-G147</f>
        <v>523265893</v>
      </c>
      <c r="H148" s="178"/>
    </row>
    <row r="149" spans="2:8" s="65" customFormat="1" ht="19.5" customHeight="1">
      <c r="B149" s="176" t="s">
        <v>394</v>
      </c>
      <c r="C149" s="176"/>
      <c r="D149" s="176"/>
      <c r="E149" s="206">
        <v>30498000</v>
      </c>
      <c r="F149" s="207"/>
      <c r="G149" s="178">
        <f>'cdps quy 3 '!F89</f>
        <v>137161522</v>
      </c>
      <c r="H149" s="178"/>
    </row>
    <row r="150" spans="2:8" s="65" customFormat="1" ht="19.5" customHeight="1">
      <c r="B150" s="171" t="s">
        <v>280</v>
      </c>
      <c r="C150" s="171"/>
      <c r="D150" s="171"/>
      <c r="E150" s="177">
        <f>SUM(E145:F149)</f>
        <v>4420203353</v>
      </c>
      <c r="F150" s="177"/>
      <c r="G150" s="177">
        <f>SUM(G145:H149)</f>
        <v>3626459700</v>
      </c>
      <c r="H150" s="177"/>
    </row>
    <row r="151" spans="3:8" s="65" customFormat="1" ht="10.5" customHeight="1">
      <c r="C151" s="245"/>
      <c r="D151" s="245"/>
      <c r="E151" s="245"/>
      <c r="F151" s="245"/>
      <c r="G151" s="68"/>
      <c r="H151" s="68"/>
    </row>
    <row r="152" spans="2:8" s="65" customFormat="1" ht="19.5" customHeight="1">
      <c r="B152" s="66" t="s">
        <v>395</v>
      </c>
      <c r="C152" s="119"/>
      <c r="D152" s="119"/>
      <c r="E152" s="119"/>
      <c r="F152" s="119"/>
      <c r="G152" s="68"/>
      <c r="H152" s="68"/>
    </row>
    <row r="153" spans="3:8" s="65" customFormat="1" ht="19.5" customHeight="1">
      <c r="C153" s="67"/>
      <c r="D153" s="67"/>
      <c r="E153" s="67"/>
      <c r="F153" s="67"/>
      <c r="G153" s="240" t="s">
        <v>274</v>
      </c>
      <c r="H153" s="240"/>
    </row>
    <row r="154" spans="2:8" s="65" customFormat="1" ht="31.5" customHeight="1">
      <c r="B154" s="210" t="s">
        <v>396</v>
      </c>
      <c r="C154" s="211"/>
      <c r="D154" s="212"/>
      <c r="E154" s="205" t="s">
        <v>372</v>
      </c>
      <c r="F154" s="205"/>
      <c r="G154" s="224" t="s">
        <v>373</v>
      </c>
      <c r="H154" s="224"/>
    </row>
    <row r="155" spans="2:8" s="65" customFormat="1" ht="29.25" customHeight="1">
      <c r="B155" s="246" t="s">
        <v>397</v>
      </c>
      <c r="C155" s="247"/>
      <c r="D155" s="247"/>
      <c r="E155" s="248"/>
      <c r="F155" s="245"/>
      <c r="G155" s="213"/>
      <c r="H155" s="214"/>
    </row>
    <row r="156" spans="2:8" s="65" customFormat="1" ht="30.75" customHeight="1">
      <c r="B156" s="249" t="s">
        <v>398</v>
      </c>
      <c r="C156" s="250"/>
      <c r="D156" s="250"/>
      <c r="E156" s="251"/>
      <c r="F156" s="252"/>
      <c r="G156" s="253"/>
      <c r="H156" s="254"/>
    </row>
    <row r="157" spans="2:8" s="65" customFormat="1" ht="19.5" customHeight="1">
      <c r="B157" s="255" t="s">
        <v>399</v>
      </c>
      <c r="C157" s="255"/>
      <c r="D157" s="255"/>
      <c r="E157" s="120"/>
      <c r="F157" s="121"/>
      <c r="G157" s="256"/>
      <c r="H157" s="257"/>
    </row>
    <row r="158" spans="2:8" s="65" customFormat="1" ht="19.5" customHeight="1">
      <c r="B158" s="258" t="s">
        <v>400</v>
      </c>
      <c r="C158" s="259"/>
      <c r="D158" s="260"/>
      <c r="E158" s="205" t="s">
        <v>372</v>
      </c>
      <c r="F158" s="205"/>
      <c r="G158" s="224" t="s">
        <v>373</v>
      </c>
      <c r="H158" s="224"/>
    </row>
    <row r="159" spans="2:8" s="65" customFormat="1" ht="19.5" customHeight="1">
      <c r="B159" s="261" t="s">
        <v>401</v>
      </c>
      <c r="C159" s="262"/>
      <c r="D159" s="263"/>
      <c r="E159" s="264"/>
      <c r="F159" s="205"/>
      <c r="G159" s="224"/>
      <c r="H159" s="224"/>
    </row>
    <row r="160" spans="2:8" s="65" customFormat="1" ht="19.5" customHeight="1">
      <c r="B160" s="265" t="s">
        <v>402</v>
      </c>
      <c r="C160" s="265"/>
      <c r="D160" s="265"/>
      <c r="E160" s="205"/>
      <c r="F160" s="205"/>
      <c r="G160" s="224"/>
      <c r="H160" s="224"/>
    </row>
    <row r="161" spans="2:8" s="65" customFormat="1" ht="19.5" customHeight="1">
      <c r="B161" s="244" t="s">
        <v>403</v>
      </c>
      <c r="C161" s="244"/>
      <c r="D161" s="244"/>
      <c r="E161" s="205"/>
      <c r="F161" s="205"/>
      <c r="G161" s="224"/>
      <c r="H161" s="224"/>
    </row>
    <row r="162" spans="3:8" s="65" customFormat="1" ht="19.5" customHeight="1">
      <c r="C162" s="67"/>
      <c r="D162" s="67"/>
      <c r="E162" s="67"/>
      <c r="F162" s="67"/>
      <c r="G162" s="68"/>
      <c r="H162" s="68"/>
    </row>
    <row r="163" spans="2:8" s="65" customFormat="1" ht="19.5" customHeight="1">
      <c r="B163" s="65" t="s">
        <v>404</v>
      </c>
      <c r="C163" s="67"/>
      <c r="D163" s="67"/>
      <c r="E163" s="67"/>
      <c r="F163" s="67"/>
      <c r="G163" s="68"/>
      <c r="H163" s="68"/>
    </row>
    <row r="164" spans="2:8" s="65" customFormat="1" ht="19.5" customHeight="1">
      <c r="B164" s="65" t="s">
        <v>405</v>
      </c>
      <c r="C164" s="67"/>
      <c r="D164" s="67"/>
      <c r="E164" s="67"/>
      <c r="F164" s="67"/>
      <c r="G164" s="68"/>
      <c r="H164" s="68"/>
    </row>
    <row r="165" spans="2:8" s="65" customFormat="1" ht="19.5" customHeight="1">
      <c r="B165" s="65" t="s">
        <v>406</v>
      </c>
      <c r="C165" s="67"/>
      <c r="D165" s="67"/>
      <c r="E165" s="67"/>
      <c r="F165" s="67"/>
      <c r="G165" s="68"/>
      <c r="H165" s="68"/>
    </row>
    <row r="166" spans="2:8" s="65" customFormat="1" ht="19.5" customHeight="1">
      <c r="B166" s="65" t="s">
        <v>407</v>
      </c>
      <c r="C166" s="67"/>
      <c r="D166" s="67"/>
      <c r="E166" s="67"/>
      <c r="F166" s="67"/>
      <c r="G166" s="68"/>
      <c r="H166" s="68"/>
    </row>
    <row r="167" spans="2:8" s="65" customFormat="1" ht="19.5" customHeight="1">
      <c r="B167" s="65" t="s">
        <v>408</v>
      </c>
      <c r="C167" s="67"/>
      <c r="D167" s="67"/>
      <c r="E167" s="67"/>
      <c r="F167" s="67"/>
      <c r="G167" s="68"/>
      <c r="H167" s="68"/>
    </row>
    <row r="168" spans="2:8" s="65" customFormat="1" ht="19.5" customHeight="1">
      <c r="B168" s="65" t="s">
        <v>409</v>
      </c>
      <c r="C168" s="67"/>
      <c r="D168" s="67"/>
      <c r="E168" s="67"/>
      <c r="F168" s="67"/>
      <c r="G168" s="68"/>
      <c r="H168" s="68"/>
    </row>
    <row r="169" spans="3:8" s="65" customFormat="1" ht="19.5" customHeight="1">
      <c r="C169" s="67"/>
      <c r="D169" s="67"/>
      <c r="E169" s="67"/>
      <c r="F169" s="67"/>
      <c r="G169" s="68"/>
      <c r="H169" s="68"/>
    </row>
    <row r="170" spans="3:11" s="65" customFormat="1" ht="15.75">
      <c r="C170" s="67"/>
      <c r="D170" s="184" t="s">
        <v>574</v>
      </c>
      <c r="E170" s="184"/>
      <c r="F170" s="184"/>
      <c r="G170" s="184"/>
      <c r="H170" s="184"/>
      <c r="I170" s="122"/>
      <c r="J170" s="122"/>
      <c r="K170" s="122"/>
    </row>
    <row r="171" spans="3:9" s="65" customFormat="1" ht="15">
      <c r="C171" s="67"/>
      <c r="D171" s="67"/>
      <c r="E171" s="67"/>
      <c r="F171" s="123"/>
      <c r="G171" s="115"/>
      <c r="H171" s="68"/>
      <c r="I171" s="67"/>
    </row>
    <row r="172" spans="2:10" s="66" customFormat="1" ht="15.75">
      <c r="B172" s="124" t="s">
        <v>410</v>
      </c>
      <c r="C172" s="271" t="s">
        <v>411</v>
      </c>
      <c r="D172" s="271"/>
      <c r="E172" s="271"/>
      <c r="F172" s="271"/>
      <c r="G172" s="266" t="s">
        <v>412</v>
      </c>
      <c r="H172" s="266"/>
      <c r="I172" s="125"/>
      <c r="J172" s="125"/>
    </row>
    <row r="173" spans="2:10" s="65" customFormat="1" ht="15">
      <c r="B173" s="126"/>
      <c r="C173" s="267"/>
      <c r="D173" s="267"/>
      <c r="E173" s="127"/>
      <c r="F173" s="127"/>
      <c r="G173" s="240"/>
      <c r="H173" s="240"/>
      <c r="I173" s="126"/>
      <c r="J173" s="126"/>
    </row>
    <row r="174" spans="2:10" s="65" customFormat="1" ht="15">
      <c r="B174" s="126"/>
      <c r="C174" s="123"/>
      <c r="D174" s="123"/>
      <c r="E174" s="127"/>
      <c r="F174" s="127"/>
      <c r="G174" s="115"/>
      <c r="H174" s="115"/>
      <c r="I174" s="126"/>
      <c r="J174" s="126"/>
    </row>
    <row r="175" spans="3:9" s="65" customFormat="1" ht="15">
      <c r="C175" s="67"/>
      <c r="D175" s="67"/>
      <c r="E175" s="67"/>
      <c r="F175" s="123"/>
      <c r="G175" s="115"/>
      <c r="H175" s="68"/>
      <c r="I175" s="67"/>
    </row>
    <row r="176" spans="3:8" s="65" customFormat="1" ht="15">
      <c r="C176" s="67"/>
      <c r="D176" s="67"/>
      <c r="E176" s="67"/>
      <c r="F176" s="67"/>
      <c r="G176" s="68"/>
      <c r="H176" s="68"/>
    </row>
    <row r="177" spans="1:6" s="20" customFormat="1" ht="15">
      <c r="A177" s="268" t="s">
        <v>564</v>
      </c>
      <c r="B177" s="268"/>
      <c r="C177" s="269" t="s">
        <v>221</v>
      </c>
      <c r="D177" s="269"/>
      <c r="E177" s="269"/>
      <c r="F177" s="269"/>
    </row>
    <row r="178" spans="3:8" s="65" customFormat="1" ht="15">
      <c r="C178" s="67"/>
      <c r="D178" s="67"/>
      <c r="E178" s="67"/>
      <c r="F178" s="67"/>
      <c r="G178" s="68"/>
      <c r="H178" s="68"/>
    </row>
    <row r="179" spans="3:8" s="65" customFormat="1" ht="15">
      <c r="C179" s="67"/>
      <c r="D179" s="67"/>
      <c r="E179" s="67"/>
      <c r="F179" s="67"/>
      <c r="G179" s="68"/>
      <c r="H179" s="68"/>
    </row>
    <row r="180" spans="2:9" s="128" customFormat="1" ht="18">
      <c r="B180" s="129"/>
      <c r="C180" s="270"/>
      <c r="D180" s="270"/>
      <c r="E180" s="270"/>
      <c r="F180" s="130"/>
      <c r="G180" s="131"/>
      <c r="H180" s="132"/>
      <c r="I180" s="133"/>
    </row>
    <row r="181" spans="3:8" s="65" customFormat="1" ht="15">
      <c r="C181" s="67"/>
      <c r="D181" s="67"/>
      <c r="E181" s="67"/>
      <c r="F181" s="67"/>
      <c r="G181" s="68"/>
      <c r="H181" s="68"/>
    </row>
    <row r="182" spans="3:8" s="65" customFormat="1" ht="15">
      <c r="C182" s="67"/>
      <c r="D182" s="67"/>
      <c r="E182" s="67"/>
      <c r="F182" s="67"/>
      <c r="G182" s="68"/>
      <c r="H182" s="68"/>
    </row>
    <row r="183" spans="3:8" s="65" customFormat="1" ht="15">
      <c r="C183" s="67"/>
      <c r="D183" s="67"/>
      <c r="E183" s="67"/>
      <c r="F183" s="67"/>
      <c r="G183" s="68"/>
      <c r="H183" s="68"/>
    </row>
    <row r="184" spans="3:8" s="65" customFormat="1" ht="15">
      <c r="C184" s="67"/>
      <c r="D184" s="67"/>
      <c r="E184" s="67"/>
      <c r="F184" s="67"/>
      <c r="G184" s="68"/>
      <c r="H184" s="68"/>
    </row>
    <row r="185" spans="3:8" s="65" customFormat="1" ht="15">
      <c r="C185" s="67"/>
      <c r="D185" s="67"/>
      <c r="E185" s="67"/>
      <c r="F185" s="67"/>
      <c r="G185" s="68"/>
      <c r="H185" s="68"/>
    </row>
    <row r="186" spans="3:8" s="65" customFormat="1" ht="15">
      <c r="C186" s="67"/>
      <c r="D186" s="67"/>
      <c r="E186" s="67"/>
      <c r="F186" s="67"/>
      <c r="G186" s="68"/>
      <c r="H186" s="68"/>
    </row>
    <row r="187" spans="3:8" s="65" customFormat="1" ht="15">
      <c r="C187" s="67"/>
      <c r="D187" s="67"/>
      <c r="E187" s="67"/>
      <c r="F187" s="67"/>
      <c r="G187" s="68"/>
      <c r="H187" s="68"/>
    </row>
    <row r="188" spans="3:8" s="65" customFormat="1" ht="15">
      <c r="C188" s="67"/>
      <c r="D188" s="67"/>
      <c r="E188" s="67"/>
      <c r="F188" s="67"/>
      <c r="G188" s="68"/>
      <c r="H188" s="68"/>
    </row>
    <row r="189" spans="3:8" s="65" customFormat="1" ht="15">
      <c r="C189" s="67"/>
      <c r="D189" s="67"/>
      <c r="E189" s="67"/>
      <c r="F189" s="67"/>
      <c r="G189" s="68"/>
      <c r="H189" s="68"/>
    </row>
    <row r="190" spans="3:8" s="65" customFormat="1" ht="15">
      <c r="C190" s="67"/>
      <c r="D190" s="67"/>
      <c r="E190" s="67"/>
      <c r="F190" s="67"/>
      <c r="G190" s="68"/>
      <c r="H190" s="68"/>
    </row>
    <row r="191" spans="3:8" s="65" customFormat="1" ht="15">
      <c r="C191" s="67"/>
      <c r="D191" s="67"/>
      <c r="E191" s="67"/>
      <c r="F191" s="67"/>
      <c r="G191" s="68"/>
      <c r="H191" s="68"/>
    </row>
    <row r="192" spans="3:8" s="65" customFormat="1" ht="15">
      <c r="C192" s="67"/>
      <c r="D192" s="67"/>
      <c r="E192" s="67"/>
      <c r="F192" s="67"/>
      <c r="G192" s="68"/>
      <c r="H192" s="68"/>
    </row>
    <row r="193" spans="3:8" s="65" customFormat="1" ht="15">
      <c r="C193" s="67"/>
      <c r="D193" s="67"/>
      <c r="E193" s="67"/>
      <c r="F193" s="67"/>
      <c r="G193" s="68"/>
      <c r="H193" s="68"/>
    </row>
    <row r="194" spans="3:8" s="65" customFormat="1" ht="15">
      <c r="C194" s="67"/>
      <c r="D194" s="67"/>
      <c r="E194" s="67"/>
      <c r="F194" s="67"/>
      <c r="G194" s="68"/>
      <c r="H194" s="68"/>
    </row>
    <row r="195" spans="3:8" s="65" customFormat="1" ht="15">
      <c r="C195" s="67"/>
      <c r="D195" s="67"/>
      <c r="E195" s="67"/>
      <c r="F195" s="67"/>
      <c r="G195" s="68"/>
      <c r="H195" s="68"/>
    </row>
    <row r="196" spans="3:8" s="65" customFormat="1" ht="15">
      <c r="C196" s="67"/>
      <c r="D196" s="67"/>
      <c r="E196" s="67"/>
      <c r="F196" s="67"/>
      <c r="G196" s="68"/>
      <c r="H196" s="68"/>
    </row>
    <row r="197" spans="3:8" s="65" customFormat="1" ht="15">
      <c r="C197" s="67"/>
      <c r="D197" s="67"/>
      <c r="E197" s="67"/>
      <c r="F197" s="67"/>
      <c r="G197" s="68"/>
      <c r="H197" s="68"/>
    </row>
    <row r="198" spans="3:8" s="65" customFormat="1" ht="15">
      <c r="C198" s="67"/>
      <c r="D198" s="67"/>
      <c r="E198" s="67"/>
      <c r="F198" s="67"/>
      <c r="G198" s="68"/>
      <c r="H198" s="68"/>
    </row>
    <row r="199" spans="3:8" s="65" customFormat="1" ht="15">
      <c r="C199" s="67"/>
      <c r="D199" s="67"/>
      <c r="E199" s="67"/>
      <c r="F199" s="67"/>
      <c r="G199" s="68"/>
      <c r="H199" s="68"/>
    </row>
    <row r="200" spans="3:8" s="65" customFormat="1" ht="15">
      <c r="C200" s="67"/>
      <c r="D200" s="67"/>
      <c r="E200" s="67"/>
      <c r="F200" s="67"/>
      <c r="G200" s="68"/>
      <c r="H200" s="68"/>
    </row>
    <row r="201" spans="3:8" s="65" customFormat="1" ht="15">
      <c r="C201" s="67"/>
      <c r="D201" s="67"/>
      <c r="E201" s="67"/>
      <c r="F201" s="67"/>
      <c r="G201" s="68"/>
      <c r="H201" s="68"/>
    </row>
    <row r="202" spans="3:8" s="65" customFormat="1" ht="15">
      <c r="C202" s="67"/>
      <c r="D202" s="67"/>
      <c r="E202" s="67"/>
      <c r="F202" s="67"/>
      <c r="G202" s="68"/>
      <c r="H202" s="68"/>
    </row>
    <row r="203" spans="3:8" s="65" customFormat="1" ht="15">
      <c r="C203" s="67"/>
      <c r="D203" s="67"/>
      <c r="E203" s="67"/>
      <c r="F203" s="67"/>
      <c r="G203" s="68"/>
      <c r="H203" s="68"/>
    </row>
    <row r="204" spans="3:8" s="65" customFormat="1" ht="15">
      <c r="C204" s="67"/>
      <c r="D204" s="67"/>
      <c r="E204" s="67"/>
      <c r="F204" s="67"/>
      <c r="G204" s="68"/>
      <c r="H204" s="68"/>
    </row>
    <row r="205" spans="3:8" s="65" customFormat="1" ht="15">
      <c r="C205" s="67"/>
      <c r="D205" s="67"/>
      <c r="E205" s="67"/>
      <c r="F205" s="67"/>
      <c r="G205" s="68"/>
      <c r="H205" s="68"/>
    </row>
    <row r="206" spans="3:8" s="65" customFormat="1" ht="15">
      <c r="C206" s="67"/>
      <c r="D206" s="67"/>
      <c r="E206" s="67"/>
      <c r="F206" s="67"/>
      <c r="G206" s="68"/>
      <c r="H206" s="68"/>
    </row>
  </sheetData>
  <mergeCells count="262">
    <mergeCell ref="A177:B177"/>
    <mergeCell ref="C177:F177"/>
    <mergeCell ref="C180:E180"/>
    <mergeCell ref="C172:F172"/>
    <mergeCell ref="G172:H172"/>
    <mergeCell ref="C173:D173"/>
    <mergeCell ref="G173:H173"/>
    <mergeCell ref="B161:D161"/>
    <mergeCell ref="E161:F161"/>
    <mergeCell ref="G161:H161"/>
    <mergeCell ref="D170:H170"/>
    <mergeCell ref="B159:D159"/>
    <mergeCell ref="E159:F159"/>
    <mergeCell ref="G159:H159"/>
    <mergeCell ref="B160:D160"/>
    <mergeCell ref="E160:F160"/>
    <mergeCell ref="G160:H160"/>
    <mergeCell ref="B157:D157"/>
    <mergeCell ref="G157:H157"/>
    <mergeCell ref="B158:D158"/>
    <mergeCell ref="E158:F158"/>
    <mergeCell ref="G158:H158"/>
    <mergeCell ref="B155:D155"/>
    <mergeCell ref="E155:F155"/>
    <mergeCell ref="G155:H155"/>
    <mergeCell ref="B156:D156"/>
    <mergeCell ref="E156:F156"/>
    <mergeCell ref="G156:H156"/>
    <mergeCell ref="C151:D151"/>
    <mergeCell ref="E151:F151"/>
    <mergeCell ref="G153:H153"/>
    <mergeCell ref="B154:D154"/>
    <mergeCell ref="E154:F154"/>
    <mergeCell ref="G154:H154"/>
    <mergeCell ref="B149:D149"/>
    <mergeCell ref="E149:F149"/>
    <mergeCell ref="G149:H149"/>
    <mergeCell ref="B150:D150"/>
    <mergeCell ref="E150:F150"/>
    <mergeCell ref="G150:H150"/>
    <mergeCell ref="B147:D147"/>
    <mergeCell ref="E147:F147"/>
    <mergeCell ref="G147:H147"/>
    <mergeCell ref="B148:D148"/>
    <mergeCell ref="E148:F148"/>
    <mergeCell ref="G148:H148"/>
    <mergeCell ref="B145:D145"/>
    <mergeCell ref="E145:F145"/>
    <mergeCell ref="G145:H145"/>
    <mergeCell ref="B146:D146"/>
    <mergeCell ref="E146:F146"/>
    <mergeCell ref="G146:H146"/>
    <mergeCell ref="B142:D142"/>
    <mergeCell ref="E142:F142"/>
    <mergeCell ref="G142:H142"/>
    <mergeCell ref="E144:F144"/>
    <mergeCell ref="G144:H144"/>
    <mergeCell ref="B140:D140"/>
    <mergeCell ref="E140:F140"/>
    <mergeCell ref="G140:H140"/>
    <mergeCell ref="B141:D141"/>
    <mergeCell ref="E141:F141"/>
    <mergeCell ref="G141:H141"/>
    <mergeCell ref="B138:D138"/>
    <mergeCell ref="E138:F138"/>
    <mergeCell ref="G138:H138"/>
    <mergeCell ref="B139:D139"/>
    <mergeCell ref="E139:F139"/>
    <mergeCell ref="G139:H139"/>
    <mergeCell ref="B136:D136"/>
    <mergeCell ref="E136:F136"/>
    <mergeCell ref="G136:H136"/>
    <mergeCell ref="B137:D137"/>
    <mergeCell ref="E137:F137"/>
    <mergeCell ref="G137:H137"/>
    <mergeCell ref="B133:D133"/>
    <mergeCell ref="E133:F133"/>
    <mergeCell ref="G133:H133"/>
    <mergeCell ref="B134:D134"/>
    <mergeCell ref="E134:F134"/>
    <mergeCell ref="G134:H134"/>
    <mergeCell ref="B131:D131"/>
    <mergeCell ref="E131:F131"/>
    <mergeCell ref="G131:H131"/>
    <mergeCell ref="B132:D132"/>
    <mergeCell ref="E132:F132"/>
    <mergeCell ref="G132:H132"/>
    <mergeCell ref="B129:D129"/>
    <mergeCell ref="E129:F129"/>
    <mergeCell ref="G129:H129"/>
    <mergeCell ref="B130:D130"/>
    <mergeCell ref="E130:F130"/>
    <mergeCell ref="G130:H130"/>
    <mergeCell ref="B127:D127"/>
    <mergeCell ref="E127:F127"/>
    <mergeCell ref="G127:H127"/>
    <mergeCell ref="B128:D128"/>
    <mergeCell ref="E128:F128"/>
    <mergeCell ref="G128:H128"/>
    <mergeCell ref="G124:H124"/>
    <mergeCell ref="E125:F125"/>
    <mergeCell ref="G125:H125"/>
    <mergeCell ref="B126:D126"/>
    <mergeCell ref="E126:F126"/>
    <mergeCell ref="G126:H126"/>
    <mergeCell ref="B120:C120"/>
    <mergeCell ref="D120:E120"/>
    <mergeCell ref="B121:C121"/>
    <mergeCell ref="D121:E121"/>
    <mergeCell ref="B118:C118"/>
    <mergeCell ref="D118:E118"/>
    <mergeCell ref="B119:C119"/>
    <mergeCell ref="D119:E119"/>
    <mergeCell ref="B116:C116"/>
    <mergeCell ref="D116:E116"/>
    <mergeCell ref="B117:C117"/>
    <mergeCell ref="D117:E117"/>
    <mergeCell ref="D113:E113"/>
    <mergeCell ref="B114:C114"/>
    <mergeCell ref="D114:E114"/>
    <mergeCell ref="B115:C115"/>
    <mergeCell ref="D115:E115"/>
    <mergeCell ref="B110:D110"/>
    <mergeCell ref="E110:F110"/>
    <mergeCell ref="G110:H110"/>
    <mergeCell ref="B112:C112"/>
    <mergeCell ref="D112:E112"/>
    <mergeCell ref="B108:D108"/>
    <mergeCell ref="E108:F108"/>
    <mergeCell ref="G108:H108"/>
    <mergeCell ref="B109:D109"/>
    <mergeCell ref="E109:F109"/>
    <mergeCell ref="G109:H109"/>
    <mergeCell ref="B106:D106"/>
    <mergeCell ref="E106:F106"/>
    <mergeCell ref="G106:H106"/>
    <mergeCell ref="B107:D107"/>
    <mergeCell ref="E107:F107"/>
    <mergeCell ref="G107:H107"/>
    <mergeCell ref="B104:D104"/>
    <mergeCell ref="E104:F104"/>
    <mergeCell ref="G104:H104"/>
    <mergeCell ref="B105:D105"/>
    <mergeCell ref="E105:F105"/>
    <mergeCell ref="G105:H105"/>
    <mergeCell ref="B102:D102"/>
    <mergeCell ref="E102:F102"/>
    <mergeCell ref="G102:H102"/>
    <mergeCell ref="B103:D103"/>
    <mergeCell ref="E103:F103"/>
    <mergeCell ref="G103:H103"/>
    <mergeCell ref="E100:F100"/>
    <mergeCell ref="G100:H100"/>
    <mergeCell ref="B101:D101"/>
    <mergeCell ref="E101:F101"/>
    <mergeCell ref="G101:H101"/>
    <mergeCell ref="E97:F97"/>
    <mergeCell ref="G97:H97"/>
    <mergeCell ref="B98:D98"/>
    <mergeCell ref="E98:F98"/>
    <mergeCell ref="G98:H98"/>
    <mergeCell ref="E95:F95"/>
    <mergeCell ref="G95:H95"/>
    <mergeCell ref="E96:F96"/>
    <mergeCell ref="G96:H96"/>
    <mergeCell ref="E93:F93"/>
    <mergeCell ref="G93:H93"/>
    <mergeCell ref="E94:F94"/>
    <mergeCell ref="G94:H94"/>
    <mergeCell ref="E91:F91"/>
    <mergeCell ref="G91:H91"/>
    <mergeCell ref="E92:F92"/>
    <mergeCell ref="G92:H92"/>
    <mergeCell ref="F57:F59"/>
    <mergeCell ref="G57:G59"/>
    <mergeCell ref="H57:H59"/>
    <mergeCell ref="B90:D90"/>
    <mergeCell ref="E90:F90"/>
    <mergeCell ref="G90:H90"/>
    <mergeCell ref="D51:E51"/>
    <mergeCell ref="D52:E52"/>
    <mergeCell ref="B57:B59"/>
    <mergeCell ref="C57:C59"/>
    <mergeCell ref="D57:D59"/>
    <mergeCell ref="E57:E59"/>
    <mergeCell ref="D47:E47"/>
    <mergeCell ref="D48:E48"/>
    <mergeCell ref="D49:E49"/>
    <mergeCell ref="D50:E50"/>
    <mergeCell ref="D43:E43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B21:D21"/>
    <mergeCell ref="E21:F21"/>
    <mergeCell ref="G21:H21"/>
    <mergeCell ref="B24:B26"/>
    <mergeCell ref="C24:C26"/>
    <mergeCell ref="D24:E26"/>
    <mergeCell ref="F24:F26"/>
    <mergeCell ref="G24:G26"/>
    <mergeCell ref="H24:H26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B9:D9"/>
    <mergeCell ref="E9:F9"/>
    <mergeCell ref="G9:H9"/>
    <mergeCell ref="B10:D10"/>
    <mergeCell ref="E10:F10"/>
    <mergeCell ref="G10:H10"/>
    <mergeCell ref="B5:H5"/>
    <mergeCell ref="B6:H6"/>
    <mergeCell ref="F8:H8"/>
    <mergeCell ref="I8:K8"/>
    <mergeCell ref="F1:H1"/>
    <mergeCell ref="F2:H2"/>
    <mergeCell ref="C4:D4"/>
    <mergeCell ref="G4:H4"/>
  </mergeCells>
  <printOptions/>
  <pageMargins left="0.22" right="0.75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1">
      <selection activeCell="C49" sqref="C49"/>
    </sheetView>
  </sheetViews>
  <sheetFormatPr defaultColWidth="9.00390625" defaultRowHeight="15.75"/>
  <cols>
    <col min="1" max="1" width="38.125" style="154" customWidth="1"/>
    <col min="2" max="2" width="7.125" style="7" customWidth="1"/>
    <col min="3" max="3" width="7.125" style="43" customWidth="1"/>
    <col min="4" max="4" width="17.75390625" style="44" customWidth="1"/>
    <col min="5" max="5" width="17.625" style="44" customWidth="1"/>
    <col min="6" max="16384" width="9.00390625" style="43" customWidth="1"/>
  </cols>
  <sheetData>
    <row r="1" spans="1:6" s="60" customFormat="1" ht="15.75">
      <c r="A1" s="272" t="s">
        <v>7</v>
      </c>
      <c r="B1" s="273"/>
      <c r="C1" s="62"/>
      <c r="D1" s="180" t="s">
        <v>8</v>
      </c>
      <c r="E1" s="180"/>
      <c r="F1" s="62"/>
    </row>
    <row r="2" spans="1:6" s="60" customFormat="1" ht="15.75">
      <c r="A2" s="274" t="s">
        <v>9</v>
      </c>
      <c r="B2" s="274"/>
      <c r="C2" s="62"/>
      <c r="D2" s="180" t="s">
        <v>575</v>
      </c>
      <c r="E2" s="180"/>
      <c r="F2" s="62"/>
    </row>
    <row r="3" spans="1:6" s="60" customFormat="1" ht="15.75">
      <c r="A3" s="276" t="s">
        <v>10</v>
      </c>
      <c r="B3" s="276"/>
      <c r="C3" s="59"/>
      <c r="D3" s="62"/>
      <c r="E3" s="62"/>
      <c r="F3" s="62"/>
    </row>
    <row r="4" spans="1:6" s="60" customFormat="1" ht="15.75">
      <c r="A4" s="62"/>
      <c r="B4" s="62"/>
      <c r="C4" s="181" t="s">
        <v>413</v>
      </c>
      <c r="D4" s="181"/>
      <c r="E4" s="62"/>
      <c r="F4" s="62"/>
    </row>
    <row r="5" spans="1:5" s="137" customFormat="1" ht="24" customHeight="1">
      <c r="A5" s="277" t="s">
        <v>414</v>
      </c>
      <c r="B5" s="181"/>
      <c r="C5" s="181"/>
      <c r="D5" s="181"/>
      <c r="E5" s="136"/>
    </row>
    <row r="6" spans="1:5" s="137" customFormat="1" ht="12" customHeight="1">
      <c r="A6" s="138"/>
      <c r="B6" s="7"/>
      <c r="C6" s="7"/>
      <c r="D6" s="7"/>
      <c r="E6" s="136"/>
    </row>
    <row r="7" spans="1:5" s="137" customFormat="1" ht="12">
      <c r="A7" s="139"/>
      <c r="B7" s="7"/>
      <c r="C7" s="7"/>
      <c r="D7" s="136"/>
      <c r="E7" s="136"/>
    </row>
    <row r="8" spans="1:5" s="137" customFormat="1" ht="54.75" customHeight="1">
      <c r="A8" s="140" t="s">
        <v>13</v>
      </c>
      <c r="B8" s="140" t="s">
        <v>14</v>
      </c>
      <c r="C8" s="141" t="s">
        <v>15</v>
      </c>
      <c r="D8" s="142" t="s">
        <v>415</v>
      </c>
      <c r="E8" s="142" t="s">
        <v>416</v>
      </c>
    </row>
    <row r="9" spans="1:5" ht="31.5">
      <c r="A9" s="143" t="s">
        <v>417</v>
      </c>
      <c r="B9" s="144"/>
      <c r="C9" s="145"/>
      <c r="D9" s="146"/>
      <c r="E9" s="146"/>
    </row>
    <row r="10" spans="1:5" ht="30">
      <c r="A10" s="147" t="s">
        <v>418</v>
      </c>
      <c r="B10" s="148" t="s">
        <v>207</v>
      </c>
      <c r="C10" s="149"/>
      <c r="D10" s="150">
        <f>(20895404128+1118882978)+(90000000+8641920699)</f>
        <v>30746207805</v>
      </c>
      <c r="E10" s="150">
        <v>21907183609</v>
      </c>
    </row>
    <row r="11" spans="1:5" ht="30">
      <c r="A11" s="147" t="s">
        <v>419</v>
      </c>
      <c r="B11" s="148" t="s">
        <v>209</v>
      </c>
      <c r="C11" s="149"/>
      <c r="D11" s="150">
        <f>-(9944648100+197597779)-(2979576397+179838164+4121974+93229720)</f>
        <v>-13399012134</v>
      </c>
      <c r="E11" s="150">
        <v>-15018837369</v>
      </c>
    </row>
    <row r="12" spans="1:5" ht="15">
      <c r="A12" s="147" t="s">
        <v>420</v>
      </c>
      <c r="B12" s="148" t="s">
        <v>211</v>
      </c>
      <c r="C12" s="149"/>
      <c r="D12" s="150">
        <f>-(692248586+5321740000)-(342871200+813380000)</f>
        <v>-7170239786</v>
      </c>
      <c r="E12" s="150">
        <v>-2843485001</v>
      </c>
    </row>
    <row r="13" spans="1:5" ht="15">
      <c r="A13" s="147" t="s">
        <v>421</v>
      </c>
      <c r="B13" s="148" t="s">
        <v>213</v>
      </c>
      <c r="C13" s="149"/>
      <c r="D13" s="150">
        <f>(-341187277)-(137161522)</f>
        <v>-478348799</v>
      </c>
      <c r="E13" s="150">
        <v>-956868697</v>
      </c>
    </row>
    <row r="14" spans="1:5" ht="30">
      <c r="A14" s="147" t="s">
        <v>422</v>
      </c>
      <c r="B14" s="148" t="s">
        <v>215</v>
      </c>
      <c r="C14" s="149"/>
      <c r="D14" s="150"/>
      <c r="E14" s="150"/>
    </row>
    <row r="15" spans="1:5" ht="15">
      <c r="A15" s="147" t="s">
        <v>423</v>
      </c>
      <c r="B15" s="148" t="s">
        <v>217</v>
      </c>
      <c r="C15" s="149"/>
      <c r="D15" s="150">
        <f>22552800+19811040+212986198+8316995+(560000+9671600+2231570)</f>
        <v>276130203</v>
      </c>
      <c r="E15" s="150">
        <v>568358294</v>
      </c>
    </row>
    <row r="16" spans="1:5" ht="15">
      <c r="A16" s="147" t="s">
        <v>424</v>
      </c>
      <c r="B16" s="148" t="s">
        <v>425</v>
      </c>
      <c r="C16" s="149"/>
      <c r="D16" s="150">
        <f>-(7725271+651685+197078628+12294359+89556125+202300476+220515000+13208786+54871100+5550000+5100000+3620000+3000000+14820000+15189081+2420000+155165612)-(8480241+1020000000+156538+69459832+23512500)</f>
        <v>-2124675234</v>
      </c>
      <c r="E16" s="150">
        <v>-1322274547</v>
      </c>
    </row>
    <row r="17" spans="1:5" ht="31.5">
      <c r="A17" s="143" t="s">
        <v>426</v>
      </c>
      <c r="B17" s="144" t="s">
        <v>236</v>
      </c>
      <c r="C17" s="145"/>
      <c r="D17" s="151">
        <f>SUM(D10:D16)</f>
        <v>7850062055</v>
      </c>
      <c r="E17" s="151">
        <f>SUM(E10:E16)</f>
        <v>2334076289</v>
      </c>
    </row>
    <row r="18" spans="1:5" ht="31.5">
      <c r="A18" s="143" t="s">
        <v>427</v>
      </c>
      <c r="B18" s="144"/>
      <c r="C18" s="145"/>
      <c r="D18" s="151"/>
      <c r="E18" s="151"/>
    </row>
    <row r="19" spans="1:5" ht="30">
      <c r="A19" s="147" t="s">
        <v>428</v>
      </c>
      <c r="B19" s="148" t="s">
        <v>238</v>
      </c>
      <c r="C19" s="149"/>
      <c r="D19" s="150"/>
      <c r="E19" s="150"/>
    </row>
    <row r="20" spans="1:5" ht="30">
      <c r="A20" s="147" t="s">
        <v>429</v>
      </c>
      <c r="B20" s="148" t="s">
        <v>240</v>
      </c>
      <c r="C20" s="149"/>
      <c r="D20" s="150"/>
      <c r="E20" s="150"/>
    </row>
    <row r="21" spans="1:5" ht="30">
      <c r="A21" s="147" t="s">
        <v>430</v>
      </c>
      <c r="B21" s="148" t="s">
        <v>242</v>
      </c>
      <c r="C21" s="149"/>
      <c r="D21" s="150"/>
      <c r="E21" s="150"/>
    </row>
    <row r="22" spans="1:5" ht="30">
      <c r="A22" s="147" t="s">
        <v>431</v>
      </c>
      <c r="B22" s="148" t="s">
        <v>244</v>
      </c>
      <c r="C22" s="149"/>
      <c r="D22" s="150"/>
      <c r="E22" s="150"/>
    </row>
    <row r="23" spans="1:5" ht="15">
      <c r="A23" s="147" t="s">
        <v>432</v>
      </c>
      <c r="B23" s="148" t="s">
        <v>246</v>
      </c>
      <c r="C23" s="149"/>
      <c r="D23" s="150"/>
      <c r="E23" s="150"/>
    </row>
    <row r="24" spans="1:5" ht="30">
      <c r="A24" s="147" t="s">
        <v>433</v>
      </c>
      <c r="B24" s="148" t="s">
        <v>434</v>
      </c>
      <c r="C24" s="149"/>
      <c r="D24" s="150"/>
      <c r="E24" s="150"/>
    </row>
    <row r="25" spans="1:5" ht="30">
      <c r="A25" s="147" t="s">
        <v>435</v>
      </c>
      <c r="B25" s="148" t="s">
        <v>436</v>
      </c>
      <c r="C25" s="149"/>
      <c r="D25" s="150"/>
      <c r="E25" s="150"/>
    </row>
    <row r="26" spans="1:5" ht="31.5">
      <c r="A26" s="143" t="s">
        <v>437</v>
      </c>
      <c r="B26" s="144" t="s">
        <v>248</v>
      </c>
      <c r="C26" s="145"/>
      <c r="D26" s="151"/>
      <c r="E26" s="151">
        <f>E19</f>
        <v>0</v>
      </c>
    </row>
    <row r="27" spans="1:5" ht="31.5">
      <c r="A27" s="143" t="s">
        <v>438</v>
      </c>
      <c r="B27" s="144"/>
      <c r="C27" s="145"/>
      <c r="D27" s="151"/>
      <c r="E27" s="151"/>
    </row>
    <row r="28" spans="1:5" ht="30">
      <c r="A28" s="147" t="s">
        <v>439</v>
      </c>
      <c r="B28" s="148" t="s">
        <v>250</v>
      </c>
      <c r="C28" s="149"/>
      <c r="D28" s="150"/>
      <c r="E28" s="150"/>
    </row>
    <row r="29" spans="1:5" ht="45">
      <c r="A29" s="147" t="s">
        <v>440</v>
      </c>
      <c r="B29" s="148" t="s">
        <v>252</v>
      </c>
      <c r="C29" s="149"/>
      <c r="D29" s="150"/>
      <c r="E29" s="150"/>
    </row>
    <row r="30" spans="1:5" ht="15">
      <c r="A30" s="147" t="s">
        <v>441</v>
      </c>
      <c r="B30" s="148" t="s">
        <v>442</v>
      </c>
      <c r="C30" s="149"/>
      <c r="D30" s="150">
        <f>750000000+1000000000</f>
        <v>1750000000</v>
      </c>
      <c r="E30" s="150">
        <v>3337500000</v>
      </c>
    </row>
    <row r="31" spans="1:5" ht="15">
      <c r="A31" s="147" t="s">
        <v>443</v>
      </c>
      <c r="B31" s="148" t="s">
        <v>444</v>
      </c>
      <c r="C31" s="149"/>
      <c r="D31" s="150">
        <f>-(6350802881+140000000+1300000000)</f>
        <v>-7790802881</v>
      </c>
      <c r="E31" s="150">
        <v>-8790000000</v>
      </c>
    </row>
    <row r="32" spans="1:5" ht="15">
      <c r="A32" s="147" t="s">
        <v>445</v>
      </c>
      <c r="B32" s="148" t="s">
        <v>446</v>
      </c>
      <c r="C32" s="149"/>
      <c r="D32" s="150"/>
      <c r="E32" s="150"/>
    </row>
    <row r="33" spans="1:5" ht="30">
      <c r="A33" s="147" t="s">
        <v>447</v>
      </c>
      <c r="B33" s="148" t="s">
        <v>448</v>
      </c>
      <c r="C33" s="149"/>
      <c r="D33" s="150"/>
      <c r="E33" s="150"/>
    </row>
    <row r="34" spans="1:5" ht="31.5">
      <c r="A34" s="143" t="s">
        <v>449</v>
      </c>
      <c r="B34" s="144" t="s">
        <v>254</v>
      </c>
      <c r="C34" s="145"/>
      <c r="D34" s="151">
        <f>SUM(D28:D33)</f>
        <v>-6040802881</v>
      </c>
      <c r="E34" s="151">
        <f>SUM(E28:E33)</f>
        <v>-5452500000</v>
      </c>
    </row>
    <row r="35" spans="1:5" ht="31.5">
      <c r="A35" s="143" t="s">
        <v>450</v>
      </c>
      <c r="B35" s="144" t="s">
        <v>258</v>
      </c>
      <c r="C35" s="145"/>
      <c r="D35" s="151">
        <f>D34+D26+D17</f>
        <v>1809259174</v>
      </c>
      <c r="E35" s="151">
        <f>E17+E26+E34</f>
        <v>-3118423711</v>
      </c>
    </row>
    <row r="36" spans="1:5" ht="18" customHeight="1">
      <c r="A36" s="147" t="s">
        <v>451</v>
      </c>
      <c r="B36" s="148" t="s">
        <v>264</v>
      </c>
      <c r="C36" s="149"/>
      <c r="D36" s="150">
        <f>815644482+2607149724</f>
        <v>3422794206</v>
      </c>
      <c r="E36" s="150">
        <v>4144658300</v>
      </c>
    </row>
    <row r="37" spans="1:5" ht="30">
      <c r="A37" s="147" t="s">
        <v>452</v>
      </c>
      <c r="B37" s="148" t="s">
        <v>266</v>
      </c>
      <c r="C37" s="149"/>
      <c r="D37" s="150"/>
      <c r="E37" s="150"/>
    </row>
    <row r="38" spans="1:5" ht="31.5">
      <c r="A38" s="143" t="s">
        <v>453</v>
      </c>
      <c r="B38" s="144" t="s">
        <v>270</v>
      </c>
      <c r="C38" s="145"/>
      <c r="D38" s="151">
        <f>D35+D36</f>
        <v>5232053380</v>
      </c>
      <c r="E38" s="151">
        <f>E35+E36</f>
        <v>1026234589</v>
      </c>
    </row>
    <row r="39" spans="1:5" ht="15.75">
      <c r="A39" s="152"/>
      <c r="B39" s="62"/>
      <c r="C39" s="153"/>
      <c r="D39" s="40"/>
      <c r="E39" s="40"/>
    </row>
    <row r="40" spans="1:5" ht="15.75">
      <c r="A40" s="152"/>
      <c r="B40" s="62"/>
      <c r="C40" s="153"/>
      <c r="D40" s="40"/>
      <c r="E40" s="40"/>
    </row>
    <row r="41" spans="1:5" ht="15.75">
      <c r="A41" s="152"/>
      <c r="B41" s="62"/>
      <c r="C41" s="153"/>
      <c r="D41" s="278" t="s">
        <v>563</v>
      </c>
      <c r="E41" s="278"/>
    </row>
    <row r="43" spans="1:5" s="153" customFormat="1" ht="21" customHeight="1">
      <c r="A43" s="153" t="s">
        <v>218</v>
      </c>
      <c r="B43" s="275" t="s">
        <v>219</v>
      </c>
      <c r="C43" s="275"/>
      <c r="D43" s="275"/>
      <c r="E43" s="40" t="s">
        <v>220</v>
      </c>
    </row>
    <row r="44" spans="2:5" s="153" customFormat="1" ht="15.75">
      <c r="B44" s="62"/>
      <c r="C44" s="155"/>
      <c r="D44" s="40"/>
      <c r="E44" s="40"/>
    </row>
    <row r="45" spans="2:5" s="153" customFormat="1" ht="15.75">
      <c r="B45" s="62"/>
      <c r="C45" s="155"/>
      <c r="D45" s="40"/>
      <c r="E45" s="40"/>
    </row>
    <row r="46" spans="2:5" s="153" customFormat="1" ht="15.75">
      <c r="B46" s="62"/>
      <c r="C46" s="155"/>
      <c r="D46" s="40"/>
      <c r="E46" s="40"/>
    </row>
    <row r="47" spans="2:5" s="153" customFormat="1" ht="15.75">
      <c r="B47" s="62"/>
      <c r="C47" s="155"/>
      <c r="D47" s="40"/>
      <c r="E47" s="40"/>
    </row>
    <row r="48" spans="1:6" s="153" customFormat="1" ht="15.75">
      <c r="A48" s="307" t="s">
        <v>576</v>
      </c>
      <c r="B48" s="172"/>
      <c r="C48" s="173" t="s">
        <v>221</v>
      </c>
      <c r="D48" s="173"/>
      <c r="E48" s="308"/>
      <c r="F48" s="308"/>
    </row>
  </sheetData>
  <mergeCells count="9">
    <mergeCell ref="B43:D43"/>
    <mergeCell ref="A3:B3"/>
    <mergeCell ref="C4:D4"/>
    <mergeCell ref="A5:D5"/>
    <mergeCell ref="D41:E41"/>
    <mergeCell ref="D1:E1"/>
    <mergeCell ref="D2:E2"/>
    <mergeCell ref="A1:B1"/>
    <mergeCell ref="A2:B2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HTC</cp:lastModifiedBy>
  <cp:lastPrinted>2012-10-21T09:35:46Z</cp:lastPrinted>
  <dcterms:created xsi:type="dcterms:W3CDTF">2011-10-22T09:11:38Z</dcterms:created>
  <dcterms:modified xsi:type="dcterms:W3CDTF">2012-10-21T09:35:48Z</dcterms:modified>
  <cp:category/>
  <cp:version/>
  <cp:contentType/>
  <cp:contentStatus/>
</cp:coreProperties>
</file>